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activeTab="6"/>
  </bookViews>
  <sheets>
    <sheet name="Bill Summary " sheetId="1" r:id="rId1"/>
    <sheet name="Bill 1" sheetId="2" r:id="rId2"/>
    <sheet name="Bill 2" sheetId="3" r:id="rId3"/>
    <sheet name="Bill 6" sheetId="4" r:id="rId4"/>
    <sheet name="Bill 8" sheetId="8" r:id="rId5"/>
    <sheet name="Bill 17" sheetId="6" r:id="rId6"/>
    <sheet name="Sheet1" sheetId="9"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Print_Area" localSheetId="1">'Bill 1'!$A$1:$G$46</definedName>
    <definedName name="_xlnm.Print_Area" localSheetId="5">'Bill 17'!$A$1:$G$155</definedName>
    <definedName name="_xlnm.Print_Area" localSheetId="2">'Bill 2'!$A$1:$G$39</definedName>
    <definedName name="_xlnm.Print_Area" localSheetId="3">'Bill 6'!$A$1:$G$50</definedName>
    <definedName name="_xlnm.Print_Area" localSheetId="4">'Bill 8'!$A$1:$G$85</definedName>
    <definedName name="_xlnm.Print_Area" localSheetId="0">'Bill Summary '!$A$1:$I$151</definedName>
    <definedName name="_xlnm.Print_Titles" localSheetId="1">'Bill 1'!$2:$4</definedName>
    <definedName name="_xlnm.Print_Titles" localSheetId="5">'Bill 17'!$2:$4</definedName>
    <definedName name="_xlnm.Print_Titles" localSheetId="2">'Bill 2'!$2:$4</definedName>
    <definedName name="_xlnm.Print_Titles" localSheetId="3">'Bill 6'!$2:$4</definedName>
    <definedName name="_xlnm.Print_Titles" localSheetId="4">'Bill 8'!$2:$4</definedName>
    <definedName name="_xlnm.Print_Titles" localSheetId="0">'Bill Summary '!$4:$4</definedName>
  </definedNames>
  <calcPr calcId="152511"/>
</workbook>
</file>

<file path=xl/calcChain.xml><?xml version="1.0" encoding="utf-8"?>
<calcChain xmlns="http://schemas.openxmlformats.org/spreadsheetml/2006/main">
  <c r="F151" i="6" l="1"/>
  <c r="E151" i="6"/>
  <c r="F148" i="6"/>
  <c r="E148" i="6"/>
  <c r="F147" i="6"/>
  <c r="E147" i="6"/>
  <c r="F146" i="6"/>
  <c r="E146" i="6"/>
  <c r="F145" i="6"/>
  <c r="E145" i="6"/>
  <c r="F144" i="6"/>
  <c r="E144" i="6"/>
  <c r="F143" i="6"/>
  <c r="E143" i="6"/>
  <c r="F142" i="6"/>
  <c r="E142" i="6"/>
  <c r="F118" i="6"/>
  <c r="E118" i="6"/>
  <c r="F117" i="6"/>
  <c r="E117" i="6"/>
  <c r="F116" i="6"/>
  <c r="E116" i="6"/>
  <c r="F115" i="6"/>
  <c r="E115" i="6"/>
  <c r="F114" i="6"/>
  <c r="E114" i="6"/>
  <c r="F113" i="6"/>
  <c r="E113" i="6"/>
  <c r="F112" i="6"/>
  <c r="E112" i="6"/>
  <c r="F111" i="6"/>
  <c r="E111" i="6"/>
  <c r="F103" i="6"/>
  <c r="E103" i="6"/>
  <c r="F100" i="6"/>
  <c r="E100" i="6"/>
  <c r="E90" i="6"/>
  <c r="E88" i="6"/>
  <c r="E87" i="6"/>
  <c r="E86" i="6"/>
  <c r="E85" i="6"/>
  <c r="E84" i="6"/>
  <c r="E83" i="6"/>
  <c r="E82" i="6"/>
  <c r="E81" i="6"/>
  <c r="E80" i="6"/>
  <c r="E79" i="6"/>
  <c r="G69" i="6"/>
  <c r="G68" i="6"/>
  <c r="E65" i="6"/>
  <c r="E64" i="6"/>
  <c r="E63" i="6"/>
  <c r="E61" i="6"/>
  <c r="E60" i="6"/>
  <c r="F59" i="6"/>
  <c r="E59" i="6"/>
  <c r="F51" i="6"/>
  <c r="E51" i="6"/>
  <c r="F50" i="6"/>
  <c r="E50" i="6"/>
  <c r="F46" i="6"/>
  <c r="E46" i="6"/>
  <c r="F45" i="6"/>
  <c r="E45" i="6"/>
  <c r="F44" i="6"/>
  <c r="E44" i="6"/>
  <c r="F38" i="6"/>
  <c r="E38" i="6"/>
  <c r="F35" i="6"/>
  <c r="E35" i="6"/>
  <c r="F32" i="6"/>
  <c r="E32" i="6"/>
  <c r="F31" i="6"/>
  <c r="E31" i="6"/>
  <c r="F29" i="6"/>
  <c r="E29" i="6"/>
  <c r="F25" i="6"/>
  <c r="E25" i="6"/>
  <c r="F21" i="6"/>
  <c r="E21" i="6"/>
  <c r="F15" i="6"/>
  <c r="E15" i="6"/>
  <c r="F14" i="6"/>
  <c r="E14" i="6"/>
  <c r="F13" i="6"/>
  <c r="E13" i="6"/>
  <c r="F12" i="6"/>
  <c r="E12" i="6"/>
  <c r="F11" i="6"/>
  <c r="E11" i="6"/>
  <c r="F10" i="6"/>
  <c r="E10" i="6"/>
  <c r="F9" i="6"/>
  <c r="E9" i="6"/>
  <c r="F8" i="6"/>
  <c r="E8" i="6"/>
  <c r="F7" i="6"/>
  <c r="E7" i="6"/>
  <c r="F6" i="6"/>
  <c r="E6" i="6"/>
  <c r="F66" i="8"/>
  <c r="E66" i="8"/>
  <c r="F64" i="8"/>
  <c r="E64" i="8"/>
  <c r="F62" i="8"/>
  <c r="E62" i="8"/>
  <c r="F61" i="8"/>
  <c r="E61" i="8"/>
  <c r="F59" i="8"/>
  <c r="E59" i="8"/>
  <c r="F56" i="8"/>
  <c r="E56" i="8"/>
  <c r="F55" i="8"/>
  <c r="E55" i="8"/>
  <c r="F53" i="8"/>
  <c r="E53" i="8"/>
  <c r="F48" i="8"/>
  <c r="E48" i="8"/>
  <c r="F44" i="8"/>
  <c r="E44" i="8"/>
  <c r="F39" i="8"/>
  <c r="E39" i="8"/>
  <c r="F38" i="8"/>
  <c r="E38" i="8"/>
  <c r="F37" i="8"/>
  <c r="E37" i="8"/>
  <c r="F35" i="8"/>
  <c r="E35" i="8"/>
  <c r="F34" i="8"/>
  <c r="E34" i="8"/>
  <c r="F33" i="8"/>
  <c r="E33" i="8"/>
  <c r="F32" i="8"/>
  <c r="E32" i="8"/>
  <c r="F31" i="8"/>
  <c r="E31" i="8"/>
  <c r="F20" i="8"/>
  <c r="E20" i="8"/>
  <c r="F17" i="8"/>
  <c r="E17" i="8"/>
  <c r="F16" i="8"/>
  <c r="E16" i="8"/>
  <c r="F12" i="8"/>
  <c r="E12" i="8"/>
  <c r="F10" i="8"/>
  <c r="E10" i="8"/>
  <c r="F9" i="8"/>
  <c r="E9" i="8"/>
  <c r="F48" i="4"/>
  <c r="E48" i="4"/>
  <c r="F47" i="4"/>
  <c r="E47" i="4"/>
  <c r="F46" i="4"/>
  <c r="E46" i="4"/>
  <c r="F43" i="4"/>
  <c r="E43" i="4"/>
  <c r="F42" i="4"/>
  <c r="E42" i="4"/>
  <c r="F41" i="4"/>
  <c r="E41" i="4"/>
  <c r="F40" i="4"/>
  <c r="E40" i="4"/>
  <c r="F38" i="4"/>
  <c r="E38" i="4"/>
  <c r="F34" i="4"/>
  <c r="E34" i="4"/>
  <c r="F33" i="4"/>
  <c r="E33" i="4"/>
  <c r="F31" i="4"/>
  <c r="E31" i="4"/>
  <c r="F30" i="4"/>
  <c r="E30" i="4"/>
  <c r="F29" i="4"/>
  <c r="E29" i="4"/>
  <c r="F28" i="4"/>
  <c r="E28" i="4"/>
  <c r="F27" i="4"/>
  <c r="E27" i="4"/>
  <c r="F26" i="4"/>
  <c r="E26" i="4"/>
  <c r="F22" i="4"/>
  <c r="E22" i="4"/>
  <c r="F20" i="4"/>
  <c r="E20" i="4"/>
  <c r="F19" i="4"/>
  <c r="E19" i="4"/>
  <c r="F16" i="4"/>
  <c r="E16" i="4"/>
  <c r="F13" i="4"/>
  <c r="E13" i="4"/>
  <c r="F12" i="4"/>
  <c r="E12" i="4"/>
  <c r="F11" i="4"/>
  <c r="E11" i="4"/>
  <c r="I2" i="2" l="1"/>
  <c r="I2" i="3"/>
  <c r="I2" i="4"/>
  <c r="I2" i="8"/>
  <c r="I2" i="6"/>
  <c r="I2" i="1"/>
  <c r="C9" i="9" l="1"/>
  <c r="E148" i="1" l="1"/>
  <c r="F138" i="6" l="1"/>
  <c r="E138" i="6"/>
  <c r="F137" i="6"/>
  <c r="E137" i="6"/>
  <c r="F136" i="6"/>
  <c r="E136" i="6"/>
  <c r="F135" i="6"/>
  <c r="F134" i="6"/>
  <c r="F133" i="6"/>
  <c r="F132" i="6"/>
  <c r="F130" i="6"/>
  <c r="F129" i="6"/>
  <c r="F128" i="6"/>
  <c r="F127" i="6"/>
  <c r="F126" i="6"/>
  <c r="F125" i="6"/>
  <c r="G65" i="8" l="1"/>
  <c r="G62" i="8"/>
  <c r="G8" i="8"/>
  <c r="G63" i="8" l="1"/>
  <c r="G66" i="8"/>
  <c r="G39" i="4"/>
  <c r="G44" i="4"/>
  <c r="G57" i="8"/>
  <c r="G54" i="8"/>
  <c r="F25" i="2"/>
  <c r="F22" i="2"/>
  <c r="F11" i="2"/>
  <c r="F39" i="2"/>
  <c r="F38" i="2"/>
  <c r="F35" i="2"/>
  <c r="F34" i="2"/>
  <c r="F31" i="2"/>
  <c r="F28" i="2"/>
  <c r="F24" i="2"/>
  <c r="F6" i="2"/>
  <c r="G138" i="6" l="1"/>
  <c r="G137" i="6"/>
  <c r="G82" i="8"/>
  <c r="G81" i="8"/>
  <c r="G80" i="8"/>
  <c r="G79" i="8"/>
  <c r="G78" i="8"/>
  <c r="G77" i="8"/>
  <c r="G76" i="8"/>
  <c r="G75" i="8"/>
  <c r="G74" i="8"/>
  <c r="G73" i="8"/>
  <c r="G72" i="8"/>
  <c r="G71" i="8"/>
  <c r="G60" i="8"/>
  <c r="G58" i="8"/>
  <c r="G52" i="8"/>
  <c r="G51" i="8"/>
  <c r="G50" i="8"/>
  <c r="G49" i="8"/>
  <c r="G47" i="8"/>
  <c r="G30" i="8"/>
  <c r="G29" i="8"/>
  <c r="G28" i="8"/>
  <c r="G27" i="8"/>
  <c r="G26" i="8"/>
  <c r="G25" i="8"/>
  <c r="G24" i="8"/>
  <c r="G23" i="8"/>
  <c r="G22" i="8"/>
  <c r="G21" i="8"/>
  <c r="G19" i="8"/>
  <c r="G18" i="8"/>
  <c r="G14" i="8"/>
  <c r="G11" i="8"/>
  <c r="G83" i="8" l="1"/>
  <c r="H43" i="1" s="1"/>
  <c r="G94" i="6" l="1"/>
  <c r="H132" i="1"/>
  <c r="G38" i="3"/>
  <c r="G39" i="3" s="1"/>
  <c r="H19" i="1" s="1"/>
  <c r="G45" i="2"/>
  <c r="G46" i="2" s="1"/>
  <c r="H12" i="1" s="1"/>
  <c r="G43" i="2"/>
  <c r="H103" i="6"/>
  <c r="K6" i="6" l="1"/>
  <c r="E160" i="6"/>
  <c r="G160" i="6" s="1"/>
  <c r="E159" i="6"/>
  <c r="G159" i="6" s="1"/>
  <c r="E158" i="6"/>
  <c r="G158" i="6" s="1"/>
  <c r="K9" i="6" l="1"/>
  <c r="G37" i="4" l="1"/>
  <c r="G36" i="4"/>
  <c r="G32" i="4"/>
  <c r="G9" i="4"/>
  <c r="G96" i="6" l="1"/>
  <c r="G59" i="6"/>
  <c r="G36" i="6"/>
  <c r="G34" i="6"/>
  <c r="G24" i="4"/>
  <c r="G23" i="4"/>
  <c r="G97" i="6" l="1"/>
  <c r="H135" i="1" s="1"/>
  <c r="G70" i="6"/>
  <c r="H130" i="1" s="1"/>
  <c r="G20" i="3"/>
  <c r="G15" i="3"/>
  <c r="G11" i="3"/>
  <c r="G10" i="3"/>
  <c r="G9" i="3"/>
  <c r="G8" i="3"/>
  <c r="G23" i="2"/>
  <c r="G21" i="2"/>
  <c r="G20" i="2"/>
  <c r="G19" i="2"/>
  <c r="G18" i="2"/>
  <c r="G17" i="2"/>
  <c r="G16" i="2"/>
  <c r="G15" i="2"/>
  <c r="G14" i="2"/>
  <c r="G12" i="2"/>
  <c r="G11" i="2"/>
  <c r="G10" i="2"/>
  <c r="G9" i="2"/>
  <c r="G8" i="2"/>
  <c r="H11" i="1" l="1"/>
  <c r="G6" i="2" l="1"/>
  <c r="G35" i="2" l="1"/>
  <c r="G34" i="2"/>
  <c r="G24" i="2"/>
  <c r="G38" i="2"/>
  <c r="G25" i="2"/>
  <c r="G31" i="2"/>
  <c r="G32" i="2" s="1"/>
  <c r="H8" i="1" s="1"/>
  <c r="G28" i="2"/>
  <c r="G29" i="2" s="1"/>
  <c r="H7" i="1" s="1"/>
  <c r="G39" i="2"/>
  <c r="G36" i="2" l="1"/>
  <c r="H9" i="1" s="1"/>
  <c r="G22" i="2"/>
  <c r="G26" i="2" s="1"/>
  <c r="H6" i="1" s="1"/>
  <c r="G40" i="2"/>
  <c r="H10" i="1" s="1"/>
  <c r="G30" i="6" l="1"/>
  <c r="G106" i="6" l="1"/>
  <c r="G107" i="6" s="1"/>
  <c r="H143" i="1" s="1"/>
  <c r="E127" i="6" l="1"/>
  <c r="E126" i="6" l="1"/>
  <c r="E132" i="6"/>
  <c r="E125" i="6"/>
  <c r="E133" i="6"/>
  <c r="E123" i="6" l="1"/>
  <c r="E128" i="6"/>
  <c r="E134" i="6"/>
  <c r="E135" i="6" l="1"/>
  <c r="E130" i="6"/>
  <c r="E129" i="6"/>
  <c r="F123" i="6" l="1"/>
  <c r="G139" i="6" s="1"/>
  <c r="H145" i="1" s="1"/>
  <c r="G111" i="6" l="1"/>
  <c r="G117" i="6" l="1"/>
  <c r="G38" i="8" l="1"/>
  <c r="G37" i="8"/>
  <c r="G39" i="8"/>
  <c r="G64" i="8"/>
  <c r="G61" i="8"/>
  <c r="G9" i="8"/>
  <c r="G32" i="8" l="1"/>
  <c r="G34" i="8" l="1"/>
  <c r="G38" i="6" l="1"/>
  <c r="G51" i="6" l="1"/>
  <c r="G50" i="6" l="1"/>
  <c r="G53" i="6" s="1"/>
  <c r="H127" i="1" s="1"/>
  <c r="G20" i="8" l="1"/>
  <c r="G115" i="6"/>
  <c r="G55" i="8" l="1"/>
  <c r="G32" i="6" l="1"/>
  <c r="G31" i="6" l="1"/>
  <c r="G29" i="6"/>
  <c r="G35" i="6"/>
  <c r="G41" i="6" l="1"/>
  <c r="H125" i="1" s="1"/>
  <c r="G59" i="8"/>
  <c r="G45" i="6"/>
  <c r="G44" i="6"/>
  <c r="G103" i="6" l="1"/>
  <c r="G104" i="6" s="1"/>
  <c r="H142" i="1" s="1"/>
  <c r="G100" i="6" l="1"/>
  <c r="G101" i="6" s="1"/>
  <c r="H141" i="1" s="1"/>
  <c r="G151" i="6"/>
  <c r="G152" i="6" s="1"/>
  <c r="H147" i="1" s="1"/>
  <c r="G15" i="6" l="1"/>
  <c r="G25" i="6" l="1"/>
  <c r="G26" i="6" s="1"/>
  <c r="H124" i="1" s="1"/>
  <c r="G7" i="6" l="1"/>
  <c r="G14" i="6" l="1"/>
  <c r="G13" i="6"/>
  <c r="G12" i="6" l="1"/>
  <c r="G48" i="4" l="1"/>
  <c r="G38" i="4" l="1"/>
  <c r="G40" i="4" l="1"/>
  <c r="G33" i="4"/>
  <c r="G11" i="4"/>
  <c r="G28" i="4" l="1"/>
  <c r="G41" i="4" l="1"/>
  <c r="G22" i="4" l="1"/>
  <c r="G30" i="4" l="1"/>
  <c r="G43" i="4" l="1"/>
  <c r="G142" i="6" l="1"/>
  <c r="G6" i="6" l="1"/>
  <c r="G21" i="6" l="1"/>
  <c r="G23" i="6" s="1"/>
  <c r="H123" i="1" s="1"/>
  <c r="G17" i="8" l="1"/>
  <c r="G44" i="8"/>
  <c r="G47" i="4" l="1"/>
  <c r="G20" i="4"/>
  <c r="G56" i="8"/>
  <c r="G26" i="4" l="1"/>
  <c r="G8" i="6" l="1"/>
  <c r="G35" i="8"/>
  <c r="G31" i="8" l="1"/>
  <c r="G31" i="4"/>
  <c r="G145" i="6"/>
  <c r="G34" i="4" l="1"/>
  <c r="G116" i="6" l="1"/>
  <c r="G113" i="6" l="1"/>
  <c r="G48" i="8"/>
  <c r="G12" i="8"/>
  <c r="G114" i="6" l="1"/>
  <c r="G11" i="6"/>
  <c r="G46" i="4"/>
  <c r="G16" i="4"/>
  <c r="G16" i="8"/>
  <c r="G42" i="4"/>
  <c r="G19" i="4" l="1"/>
  <c r="G33" i="8" l="1"/>
  <c r="G13" i="4" l="1"/>
  <c r="G27" i="4"/>
  <c r="G10" i="6"/>
  <c r="G9" i="6" l="1"/>
  <c r="G17" i="6" s="1"/>
  <c r="H121" i="1" s="1"/>
  <c r="G118" i="6"/>
  <c r="G143" i="6" l="1"/>
  <c r="G149" i="6" s="1"/>
  <c r="H146" i="1" s="1"/>
  <c r="G46" i="6" l="1"/>
  <c r="G48" i="6" s="1"/>
  <c r="H126" i="1" s="1"/>
  <c r="G10" i="8"/>
  <c r="G40" i="8" s="1"/>
  <c r="G112" i="6"/>
  <c r="G119" i="6" s="1"/>
  <c r="H144" i="1" s="1"/>
  <c r="G12" i="4" l="1"/>
  <c r="H41" i="1"/>
  <c r="J126" i="1"/>
  <c r="G53" i="8" l="1"/>
  <c r="G67" i="8" s="1"/>
  <c r="H42" i="1" l="1"/>
  <c r="G85" i="8"/>
  <c r="G29" i="4"/>
  <c r="G49" i="4" s="1"/>
  <c r="I50" i="4" l="1"/>
  <c r="H37" i="1"/>
  <c r="J42" i="1" l="1"/>
  <c r="C7" i="9"/>
  <c r="F60" i="6"/>
  <c r="G60" i="6" s="1"/>
  <c r="F14" i="3" l="1"/>
  <c r="F12" i="3" l="1"/>
  <c r="F13" i="3" l="1"/>
  <c r="F81" i="6" l="1"/>
  <c r="G81" i="6" s="1"/>
  <c r="F79" i="6"/>
  <c r="G79" i="6" s="1"/>
  <c r="F19" i="3"/>
  <c r="F61" i="6" l="1"/>
  <c r="G61" i="6" s="1"/>
  <c r="F80" i="6"/>
  <c r="G80" i="6" s="1"/>
  <c r="F16" i="3"/>
  <c r="F18" i="3"/>
  <c r="F6" i="3"/>
  <c r="G155" i="6" l="1"/>
  <c r="H148" i="1" s="1"/>
  <c r="C11" i="9" s="1"/>
  <c r="F24" i="3" l="1"/>
  <c r="F83" i="6" l="1"/>
  <c r="G83" i="6" s="1"/>
  <c r="F23" i="3"/>
  <c r="F82" i="6" l="1"/>
  <c r="G82" i="6" s="1"/>
  <c r="F65" i="6" l="1"/>
  <c r="G65" i="6" s="1"/>
  <c r="F31" i="3" l="1"/>
  <c r="F85" i="6" l="1"/>
  <c r="G85" i="6" s="1"/>
  <c r="F34" i="3" l="1"/>
  <c r="F86" i="6" l="1"/>
  <c r="G86" i="6" s="1"/>
  <c r="F64" i="6" l="1"/>
  <c r="G64" i="6" s="1"/>
  <c r="F30" i="3"/>
  <c r="F35" i="3" l="1"/>
  <c r="F87" i="6" l="1"/>
  <c r="G87" i="6" s="1"/>
  <c r="F27" i="3"/>
  <c r="F88" i="6" l="1"/>
  <c r="G88" i="6" s="1"/>
  <c r="F84" i="6" l="1"/>
  <c r="G84" i="6" s="1"/>
  <c r="F63" i="6" l="1"/>
  <c r="G63" i="6" s="1"/>
  <c r="G66" i="6" s="1"/>
  <c r="H129" i="1" s="1"/>
  <c r="C12" i="9" s="1"/>
  <c r="G76" i="6" l="1"/>
  <c r="G77" i="6" s="1"/>
  <c r="H133" i="1" s="1"/>
  <c r="C10" i="9" s="1"/>
  <c r="E34" i="3" l="1"/>
  <c r="G34" i="3" s="1"/>
  <c r="E6" i="3"/>
  <c r="G6" i="3" s="1"/>
  <c r="E23" i="3"/>
  <c r="G23" i="3" s="1"/>
  <c r="E30" i="3"/>
  <c r="G30" i="3" s="1"/>
  <c r="E31" i="3"/>
  <c r="G31" i="3" s="1"/>
  <c r="C3" i="9" l="1"/>
  <c r="G32" i="3"/>
  <c r="H17" i="1" s="1"/>
  <c r="E14" i="3"/>
  <c r="G14" i="3" s="1"/>
  <c r="E13" i="3"/>
  <c r="G13" i="3" s="1"/>
  <c r="E12" i="3"/>
  <c r="G12" i="3" s="1"/>
  <c r="E35" i="3"/>
  <c r="G35" i="3" s="1"/>
  <c r="G36" i="3" s="1"/>
  <c r="H18" i="1" s="1"/>
  <c r="E19" i="3"/>
  <c r="G19" i="3" s="1"/>
  <c r="E27" i="3"/>
  <c r="G27" i="3" s="1"/>
  <c r="G28" i="3" s="1"/>
  <c r="H16" i="1" s="1"/>
  <c r="E24" i="3"/>
  <c r="G24" i="3" s="1"/>
  <c r="G25" i="3" s="1"/>
  <c r="H15" i="1" s="1"/>
  <c r="C5" i="9" l="1"/>
  <c r="C6" i="9"/>
  <c r="E18" i="3"/>
  <c r="G18" i="3" s="1"/>
  <c r="E16" i="3" l="1"/>
  <c r="G16" i="3" s="1"/>
  <c r="G21" i="3" s="1"/>
  <c r="H14" i="1" s="1"/>
  <c r="C4" i="9" l="1"/>
  <c r="J17" i="1"/>
  <c r="F90" i="6" l="1"/>
  <c r="G90" i="6" s="1"/>
  <c r="G91" i="6" s="1"/>
  <c r="H134" i="1" s="1"/>
  <c r="C13" i="9" l="1"/>
  <c r="C17" i="9" s="1"/>
  <c r="H150" i="1"/>
  <c r="I134" i="1" s="1"/>
  <c r="I22" i="1" l="1"/>
  <c r="I107" i="1"/>
  <c r="I80" i="1"/>
  <c r="I103" i="1"/>
  <c r="I53" i="1"/>
  <c r="I93" i="1"/>
  <c r="I97" i="1"/>
  <c r="I123" i="1"/>
  <c r="I66" i="1"/>
  <c r="I111" i="1"/>
  <c r="I64" i="1"/>
  <c r="I45" i="1"/>
  <c r="I104" i="1"/>
  <c r="I94" i="1"/>
  <c r="I23" i="1"/>
  <c r="I28" i="1"/>
  <c r="I10" i="1"/>
  <c r="I144" i="1"/>
  <c r="I34" i="1"/>
  <c r="I39" i="1"/>
  <c r="I13" i="1"/>
  <c r="I146" i="1"/>
  <c r="I95" i="1"/>
  <c r="I145" i="1"/>
  <c r="I38" i="1"/>
  <c r="I19" i="1"/>
  <c r="I31" i="1"/>
  <c r="I99" i="1"/>
  <c r="I92" i="1"/>
  <c r="I79" i="1"/>
  <c r="I56" i="1"/>
  <c r="I12" i="1"/>
  <c r="I147" i="1"/>
  <c r="I118" i="1"/>
  <c r="I47" i="1"/>
  <c r="I18" i="1"/>
  <c r="I133" i="1"/>
  <c r="I26" i="1"/>
  <c r="I74" i="1"/>
  <c r="I30" i="1"/>
  <c r="I135" i="1"/>
  <c r="I46" i="1"/>
  <c r="I52" i="1"/>
  <c r="I21" i="1"/>
  <c r="I71" i="1"/>
  <c r="I121" i="1"/>
  <c r="I88" i="1"/>
  <c r="I44" i="1"/>
  <c r="I110" i="1"/>
  <c r="I11" i="1"/>
  <c r="I91" i="1"/>
  <c r="I60" i="1"/>
  <c r="I49" i="1"/>
  <c r="I14" i="1"/>
  <c r="I129" i="1"/>
  <c r="I50" i="1"/>
  <c r="I109" i="1"/>
  <c r="I24" i="1"/>
  <c r="I7" i="1"/>
  <c r="I27" i="1"/>
  <c r="I36" i="1"/>
  <c r="I72" i="1"/>
  <c r="I114" i="1"/>
  <c r="I35" i="1"/>
  <c r="I113" i="1"/>
  <c r="I143" i="1"/>
  <c r="I98" i="1"/>
  <c r="I81" i="1"/>
  <c r="I68" i="1"/>
  <c r="I117" i="1"/>
  <c r="I138" i="1"/>
  <c r="I9" i="1"/>
  <c r="I84" i="1"/>
  <c r="I40" i="1"/>
  <c r="I101" i="1"/>
  <c r="I8" i="1"/>
  <c r="I112" i="1"/>
  <c r="I41" i="1"/>
  <c r="I69" i="1"/>
  <c r="I20" i="1"/>
  <c r="I127" i="1"/>
  <c r="I42" i="1"/>
  <c r="I86" i="1"/>
  <c r="I119" i="1"/>
  <c r="I106" i="1"/>
  <c r="I76" i="1"/>
  <c r="I6" i="1"/>
  <c r="I100" i="1"/>
  <c r="I54" i="1"/>
  <c r="I148" i="1"/>
  <c r="I16" i="1"/>
  <c r="I62" i="1"/>
  <c r="I108" i="1"/>
  <c r="I32" i="1"/>
  <c r="I140" i="1"/>
  <c r="I15" i="1"/>
  <c r="I51" i="1"/>
  <c r="H151" i="1"/>
  <c r="I70" i="1"/>
  <c r="I61" i="1"/>
  <c r="I136" i="1"/>
  <c r="I141" i="1"/>
  <c r="I55" i="1"/>
  <c r="I65" i="1"/>
  <c r="I124" i="1"/>
  <c r="I132" i="1"/>
  <c r="I89" i="1"/>
  <c r="I115" i="1"/>
  <c r="I131" i="1"/>
  <c r="I48" i="1"/>
  <c r="I125" i="1"/>
  <c r="I126" i="1"/>
  <c r="I120" i="1"/>
  <c r="I130" i="1"/>
  <c r="I83" i="1"/>
  <c r="I59" i="1"/>
  <c r="I29" i="1"/>
  <c r="I96" i="1"/>
  <c r="I102" i="1"/>
  <c r="I58" i="1"/>
  <c r="I57" i="1"/>
  <c r="I33" i="1"/>
  <c r="I43" i="1"/>
  <c r="I37" i="1"/>
  <c r="H154" i="1"/>
  <c r="I63" i="1"/>
  <c r="I85" i="1"/>
  <c r="I116" i="1"/>
  <c r="I142" i="1"/>
  <c r="I128" i="1"/>
  <c r="I139" i="1"/>
  <c r="I75" i="1"/>
  <c r="I25" i="1"/>
  <c r="I77" i="1"/>
  <c r="I82" i="1"/>
  <c r="I78" i="1"/>
  <c r="I137" i="1"/>
  <c r="I73" i="1"/>
  <c r="I67" i="1"/>
  <c r="I87" i="1"/>
  <c r="I90" i="1"/>
  <c r="I105" i="1"/>
  <c r="I122" i="1"/>
  <c r="I17" i="1"/>
  <c r="B38" i="1" l="1"/>
  <c r="B119" i="1"/>
  <c r="B6" i="1"/>
  <c r="I150" i="1"/>
  <c r="B51" i="1"/>
</calcChain>
</file>

<file path=xl/sharedStrings.xml><?xml version="1.0" encoding="utf-8"?>
<sst xmlns="http://schemas.openxmlformats.org/spreadsheetml/2006/main" count="1378" uniqueCount="738">
  <si>
    <t>Bill No</t>
  </si>
  <si>
    <t>WIDENING AND STRENGTHENING OF EXISTING ROAD</t>
  </si>
  <si>
    <t>A1.1</t>
  </si>
  <si>
    <t>Earthwork up to top of the sub-grade including excavation in soil, soft rock and hard rock including Cleaning &amp; grubbing with required site clearance etc.</t>
  </si>
  <si>
    <t>A1.2</t>
  </si>
  <si>
    <t>A1.3</t>
  </si>
  <si>
    <t>A1.4</t>
  </si>
  <si>
    <t>A1.5</t>
  </si>
  <si>
    <t>Widening and repair of culverts</t>
  </si>
  <si>
    <t>-</t>
  </si>
  <si>
    <t>A1.6</t>
  </si>
  <si>
    <t>A2.1</t>
  </si>
  <si>
    <t>A2.2</t>
  </si>
  <si>
    <t>A2.3</t>
  </si>
  <si>
    <t>A2.4</t>
  </si>
  <si>
    <t>A3.1</t>
  </si>
  <si>
    <t>A3.2</t>
  </si>
  <si>
    <t>Minor Bridges</t>
  </si>
  <si>
    <t>A3.3</t>
  </si>
  <si>
    <t>A3.4</t>
  </si>
  <si>
    <t>(a)</t>
  </si>
  <si>
    <t>(b)</t>
  </si>
  <si>
    <t>WIDENING  AND  REPAIRS OF MAJOR BRIDGES</t>
  </si>
  <si>
    <t>A4.1</t>
  </si>
  <si>
    <t>Foundation</t>
  </si>
  <si>
    <t>A4.2</t>
  </si>
  <si>
    <t>Sub-structure</t>
  </si>
  <si>
    <t>A4.3</t>
  </si>
  <si>
    <t>A4.4</t>
  </si>
  <si>
    <t>A4.5</t>
  </si>
  <si>
    <t>WIDENING AND REPAIR OF ROB/RUB</t>
  </si>
  <si>
    <t>A5.1</t>
  </si>
  <si>
    <t>ROB</t>
  </si>
  <si>
    <t>(i)</t>
  </si>
  <si>
    <t>(ii)</t>
  </si>
  <si>
    <t>(iii)</t>
  </si>
  <si>
    <t>(iv)</t>
  </si>
  <si>
    <t>(v)</t>
  </si>
  <si>
    <t>A5.2</t>
  </si>
  <si>
    <t>RUB</t>
  </si>
  <si>
    <t>NEW MAJOR BRIDGES</t>
  </si>
  <si>
    <t>A6.1</t>
  </si>
  <si>
    <t>A7.1</t>
  </si>
  <si>
    <t>A8.1</t>
  </si>
  <si>
    <t>A8.2</t>
  </si>
  <si>
    <t>A8.3</t>
  </si>
  <si>
    <t>A8.4</t>
  </si>
  <si>
    <t>OTHER WORKS</t>
  </si>
  <si>
    <t>A9.1</t>
  </si>
  <si>
    <t>Toll Plaza</t>
  </si>
  <si>
    <t xml:space="preserve">Road side drain </t>
  </si>
  <si>
    <t>Road signs, marking, Km stones, Safety devices etc.</t>
  </si>
  <si>
    <t>Pavement Marking</t>
  </si>
  <si>
    <t>Crash barrier/W metal crash barrier</t>
  </si>
  <si>
    <t>Traffic Sign</t>
  </si>
  <si>
    <t>(d)</t>
  </si>
  <si>
    <t>Road Boundary stone, km Stone,5th km stone and hectometer stone</t>
  </si>
  <si>
    <t>(f)</t>
  </si>
  <si>
    <t>Traffic impact Attenuators at Abutments and Piers traffic island</t>
  </si>
  <si>
    <t>(g)</t>
  </si>
  <si>
    <t>Road furniture (overhead signboard etc.)</t>
  </si>
  <si>
    <t>(h)</t>
  </si>
  <si>
    <t>Project facilities</t>
  </si>
  <si>
    <t>Truck lay-byes</t>
  </si>
  <si>
    <t>Bus bays and Bus Shelter</t>
  </si>
  <si>
    <t>Others including Cable duct &amp; Lighing on Bridges, etc.</t>
  </si>
  <si>
    <t>Road Side Plantation, Median plantation &amp; Turfing of the embankment slope</t>
  </si>
  <si>
    <t>Traffic diversion, Safety and traffic management during construction</t>
  </si>
  <si>
    <t>Slope Protection Works as special requirement for hill road</t>
  </si>
  <si>
    <t>Civil  Cost Per Km (In Cr.)</t>
  </si>
  <si>
    <t>Item No</t>
  </si>
  <si>
    <t>Descriptions</t>
  </si>
  <si>
    <t>Unit</t>
  </si>
  <si>
    <t>Estimated Quantity</t>
  </si>
  <si>
    <t>Rate (Rs.)</t>
  </si>
  <si>
    <t>Amount (Rs.)</t>
  </si>
  <si>
    <t>2.3 (ii) A</t>
  </si>
  <si>
    <t>a</t>
  </si>
  <si>
    <t>(iii) B</t>
  </si>
  <si>
    <t>Rubble stone masonry in cement mortar</t>
  </si>
  <si>
    <t>cum</t>
  </si>
  <si>
    <t>b</t>
  </si>
  <si>
    <t>(i) II A</t>
  </si>
  <si>
    <t>Cement Concrete Grade M-15 &amp; M-20</t>
  </si>
  <si>
    <t>c</t>
  </si>
  <si>
    <t>(i) II B</t>
  </si>
  <si>
    <t>Prestressed / Reinforced cement concrete grade M-20 &amp; above</t>
  </si>
  <si>
    <t>d</t>
  </si>
  <si>
    <t>e</t>
  </si>
  <si>
    <t>2.10 B</t>
  </si>
  <si>
    <t>f</t>
  </si>
  <si>
    <t>2.4 (ix) B</t>
  </si>
  <si>
    <t xml:space="preserve"> Removing all types of hume pipes and stacking serviceable material with all leads &amp; lifts including earthwork and dismantling of masonry works.Above 600 mm to 900 mm dia.</t>
  </si>
  <si>
    <t>m</t>
  </si>
  <si>
    <t>Cutting of Trees, including Cutting of Trunks, Branches and Removal (Cutting of trees,including cutting of trunks, branches and removal of stumps, roots, stacking of serviceable material with all lifts and up to a lead of 1000 mtrs and earth filling in the depression/pit.)</t>
  </si>
  <si>
    <t xml:space="preserve">Girth from 300mm to 600mm </t>
  </si>
  <si>
    <t>Girth above 600mm to 900mm</t>
  </si>
  <si>
    <t xml:space="preserve">Girth above 900mm to1800mm </t>
  </si>
  <si>
    <t xml:space="preserve">Girth above 1800mm </t>
  </si>
  <si>
    <t>3.19        Case-I</t>
  </si>
  <si>
    <t>Rate Analysis</t>
  </si>
  <si>
    <t>sqm</t>
  </si>
  <si>
    <t>4.1 A (i)</t>
  </si>
  <si>
    <t>Cum</t>
  </si>
  <si>
    <t>5.6 (ii)</t>
  </si>
  <si>
    <t>5.8(i)</t>
  </si>
  <si>
    <r>
      <rPr>
        <b/>
        <sz val="10"/>
        <rFont val="Tahoma"/>
        <family val="2"/>
      </rPr>
      <t>Dismantling of Structures</t>
    </r>
    <r>
      <rPr>
        <sz val="10"/>
        <rFont val="Tahoma"/>
        <family val="2"/>
      </rPr>
      <t xml:space="preserve"> (Dismantling of existing structures like culverts, bridges, retaining walls and other structure comprising of masonry, cement concrete, wood work, steel work, including T&amp;P and scaffolding wherever necessary, sorting the dismantled material, disposal of unserviceable material and stacking the serviceable material with all lifts and lead of 1000 metres)</t>
    </r>
  </si>
  <si>
    <r>
      <rPr>
        <b/>
        <sz val="10"/>
        <rFont val="Tahoma"/>
        <family val="2"/>
      </rPr>
      <t>Excavation in Hill Area in Soil by Mechanical Means</t>
    </r>
    <r>
      <rPr>
        <sz val="10"/>
        <rFont val="Tahoma"/>
        <family val="2"/>
      </rPr>
      <t xml:space="preserve"> (Excavation in soil in hilly area by mechanical means including cutting and trimming of side slopes and disposing of excavated earth with all lifts and lead upto 1000 metres)</t>
    </r>
  </si>
  <si>
    <r>
      <rPr>
        <b/>
        <sz val="10"/>
        <rFont val="Tahoma"/>
        <family val="2"/>
      </rPr>
      <t>Excavation in Hilly Area in Ordinary Rock by Mechanical Means not Requiring Blasting</t>
    </r>
    <r>
      <rPr>
        <sz val="10"/>
        <rFont val="Tahoma"/>
        <family val="2"/>
      </rPr>
      <t xml:space="preserve"> (Excavation in hilly area in ordinary rock not requiring ballasting by mechanical means including cutting and trimming of slopes and disposal of cut material with all lift and lead upto 1000 metres )</t>
    </r>
  </si>
  <si>
    <r>
      <rPr>
        <b/>
        <sz val="10"/>
        <rFont val="Tahoma"/>
        <family val="2"/>
      </rPr>
      <t>Excavation in Hilly Areas in Hard Rock Requiring Blasting</t>
    </r>
    <r>
      <rPr>
        <sz val="10"/>
        <rFont val="Tahoma"/>
        <family val="2"/>
      </rPr>
      <t xml:space="preserve"> (Excavation in hilly areas in hard rock requiring blasting, by mechanical means including trimming of slopes and disposal of cut material with all lifts and lead upto 1000 metres.) </t>
    </r>
  </si>
  <si>
    <r>
      <rPr>
        <b/>
        <sz val="10"/>
        <rFont val="Tahoma"/>
        <family val="2"/>
      </rPr>
      <t>Excavation in Hard Rock (controlled blasting) with disposal upto 1000 metres</t>
    </r>
    <r>
      <rPr>
        <sz val="10"/>
        <rFont val="Tahoma"/>
        <family val="2"/>
      </rPr>
      <t xml:space="preserve"> (Excavation for roadway in hard rock with controlled blasting by drilling, blasting and breaking,trimming of bottom and side slopes in accordance with requirements of lines, grades and cross sections, loading and disposal of cut road with in all lifts and leads upto 1000 metres )</t>
    </r>
  </si>
  <si>
    <r>
      <rPr>
        <b/>
        <sz val="10"/>
        <rFont val="Tahoma"/>
        <family val="2"/>
      </rPr>
      <t>Construction of Embankment with Material Deposited from Roadway Cutting</t>
    </r>
    <r>
      <rPr>
        <sz val="10"/>
        <rFont val="Tahoma"/>
        <family val="2"/>
      </rPr>
      <t xml:space="preserve"> (Construction of embankment with approved materials deposited at site from roadway cutting and excavation from drain and foundation of other structures graded and compacted to meet requirement of table 300-2)-</t>
    </r>
    <r>
      <rPr>
        <b/>
        <sz val="10"/>
        <rFont val="Tahoma"/>
        <family val="2"/>
      </rPr>
      <t>for Embankment only</t>
    </r>
  </si>
  <si>
    <r>
      <rPr>
        <b/>
        <sz val="10"/>
        <rFont val="Tahoma"/>
        <family val="2"/>
      </rPr>
      <t>Compacting original ground supporting subgrade</t>
    </r>
    <r>
      <rPr>
        <sz val="10"/>
        <rFont val="Tahoma"/>
        <family val="2"/>
      </rPr>
      <t xml:space="preserve"> (Loosening of the ground upto a level of 500 mm below the subgrade level, watered, graded and compacted in layers to meet requirement of table 300-2 for subgrade construction.) where Subgrade CBR is more than 8%,200 mm depth is taken for this item.</t>
    </r>
  </si>
  <si>
    <r>
      <rPr>
        <b/>
        <sz val="10"/>
        <rFont val="Tahoma"/>
        <family val="2"/>
      </rPr>
      <t>Granular Sub-base with Close Graded Material (Table:- 400-1)Plant Mix Method</t>
    </r>
    <r>
      <rPr>
        <sz val="10"/>
        <rFont val="Tahoma"/>
        <family val="2"/>
      </rPr>
      <t xml:space="preserve">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grading-I material</t>
    </r>
  </si>
  <si>
    <r>
      <rPr>
        <b/>
        <sz val="10"/>
        <rFont val="Tahoma"/>
        <family val="2"/>
      </rPr>
      <t>Wet Mix Macadam</t>
    </r>
    <r>
      <rPr>
        <sz val="10"/>
        <rFont val="Tahoma"/>
        <family val="2"/>
      </rPr>
      <t xml:space="preserve"> (Providing, laying, spreading and compacting graded stone aggregate to wet mix macadam specification including premixing the Material with water at OMC in mechanical mix plant carriage of mixed Material by tipper to site, laying in uniform layers with paver in sub- base / base course on well prepared surface and compacting with vibratory roller to achieve the desired density.)</t>
    </r>
  </si>
  <si>
    <r>
      <rPr>
        <b/>
        <sz val="10"/>
        <rFont val="Tahoma"/>
        <family val="2"/>
      </rPr>
      <t>Prime coat</t>
    </r>
    <r>
      <rPr>
        <sz val="10"/>
        <rFont val="Tahoma"/>
        <family val="2"/>
      </rPr>
      <t xml:space="preserve"> (Providing and applying primer coat with bitumen emulsion on prepared surface of granular Base including clearing of road surface and spraying primer at the rate of 0.60 kg/sqm using mechanical means.)</t>
    </r>
  </si>
  <si>
    <r>
      <rPr>
        <b/>
        <sz val="10"/>
        <rFont val="Tahoma"/>
        <family val="2"/>
      </rPr>
      <t>Tack Coat</t>
    </r>
    <r>
      <rPr>
        <sz val="10"/>
        <rFont val="Tahoma"/>
        <family val="2"/>
      </rPr>
      <t xml:space="preserve"> (Providing and applying tack coat with bitumen emulsion using emulsion pressure distributor at the rate of 0.20 kg per sqm on the prepared bituminous/granular surface cleaned with mechanical broom.)</t>
    </r>
  </si>
  <si>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 (19 mm nominal size)</t>
    </r>
  </si>
  <si>
    <t>A1.1.02</t>
  </si>
  <si>
    <t>A1.1.01</t>
  </si>
  <si>
    <t>A1.1.03</t>
  </si>
  <si>
    <t>A1.1.04</t>
  </si>
  <si>
    <t>A1.1.05</t>
  </si>
  <si>
    <t>A1.1.06</t>
  </si>
  <si>
    <t>A1.1.07</t>
  </si>
  <si>
    <t>A1.1.08</t>
  </si>
  <si>
    <t>A1.1.09</t>
  </si>
  <si>
    <t>A1.1.10</t>
  </si>
  <si>
    <t>A1.1.11</t>
  </si>
  <si>
    <t>Granular  work  (Sub base, Base, Shoulders)</t>
  </si>
  <si>
    <t>Total for A1.1 (Earthwork up to top of the sub-grade including excavation in soil, soft rock and hard rock including Cleaning &amp; grubbing with required site clearance etc.) : Carried Forward to Bill Summary</t>
  </si>
  <si>
    <t>A2.1.01</t>
  </si>
  <si>
    <t>A2.1.03</t>
  </si>
  <si>
    <t>A2.1.02</t>
  </si>
  <si>
    <t>A2.1.04</t>
  </si>
  <si>
    <t>A2.1.05</t>
  </si>
  <si>
    <t>A2.1.06</t>
  </si>
  <si>
    <t>A2.1.07</t>
  </si>
  <si>
    <t>A2.1.08</t>
  </si>
  <si>
    <t>A2.1.09</t>
  </si>
  <si>
    <t>A2.1.10</t>
  </si>
  <si>
    <r>
      <rPr>
        <b/>
        <sz val="10"/>
        <rFont val="Tahoma"/>
        <family val="2"/>
      </rPr>
      <t>Clearing and Grubbing Road Land</t>
    </r>
    <r>
      <rPr>
        <sz val="10"/>
        <rFont val="Tahoma"/>
        <family val="2"/>
      </rPr>
      <t xml:space="preserve"> (Clearing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metres including removal and disposal of top organic soil not exceeding 150 mm in thickness.) by Mechnical Means in area of light Jungle.</t>
    </r>
  </si>
  <si>
    <r>
      <rPr>
        <b/>
        <sz val="10"/>
        <rFont val="Tahoma"/>
        <family val="2"/>
      </rPr>
      <t>Clearing and Grubbing Road Land</t>
    </r>
    <r>
      <rPr>
        <sz val="10"/>
        <rFont val="Tahoma"/>
        <family val="2"/>
      </rPr>
      <t xml:space="preserve"> (Clearing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metres including removal and disposal of top organic soil not exceeding 150 mm in thickness.) by Mechnical Means in area of light jungle</t>
    </r>
  </si>
  <si>
    <t>Total for A2.1 (Earthwork up to top of the sub-grade including excavation in soil, soft rock and hard rock including Cleaning &amp; grubbing with required site clearance etc.) : Carried Forward to Bill Summary</t>
  </si>
  <si>
    <t>Number</t>
  </si>
  <si>
    <r>
      <rPr>
        <b/>
        <sz val="10"/>
        <rFont val="Tahoma"/>
        <family val="2"/>
      </rPr>
      <t>Bituminous Concrete</t>
    </r>
    <r>
      <rPr>
        <sz val="10"/>
        <rFont val="Tahoma"/>
        <family val="2"/>
      </rPr>
      <t xml:space="preserve"> (Providing and laying bituminous concrete with 100-120 TPH batch type hot mix plant producing an average output of 75 tonnes per hour using crushed aggregates of specified grading, premixed with bituminous binder @ 5.4 to 5.6 % of mix and filler, transporting the hot mix to work site, laying with a hydrostatic paver finisher with sensor control to the required grade, level and alignment, rolling with smooth wheeled, vibratory and tandem rollers to achieve the desired compaction as per MORTH specification clause No. 509 complete in all respects) For grading-I (13 mm nominal size)</t>
    </r>
  </si>
  <si>
    <t>ha</t>
  </si>
  <si>
    <t>3.13 (i)</t>
  </si>
  <si>
    <r>
      <rPr>
        <b/>
        <sz val="10"/>
        <rFont val="Tahoma"/>
        <family val="2"/>
      </rPr>
      <t>Excavation for structures</t>
    </r>
    <r>
      <rPr>
        <sz val="10"/>
        <rFont val="Tahoma"/>
        <family val="2"/>
      </rPr>
      <t xml:space="preserve"> (Earth Work in excavation of foundation of structures as per drawing and technical specification, including setting out, construction of shoring and bracing, removal of stumps and other deleterious matter, dressing of sites and bottom, backfilling the excavation earth to the extent required and utilizing the remaining earth locally for road work.)</t>
    </r>
  </si>
  <si>
    <t>Case B</t>
  </si>
  <si>
    <r>
      <rPr>
        <b/>
        <sz val="10"/>
        <rFont val="Tahoma"/>
        <family val="2"/>
      </rPr>
      <t>Ordinary Soil</t>
    </r>
    <r>
      <rPr>
        <sz val="10"/>
        <rFont val="Tahoma"/>
        <family val="2"/>
      </rPr>
      <t xml:space="preserve"> (Mechanical means)</t>
    </r>
  </si>
  <si>
    <t xml:space="preserve">     (ii) Protection Works &amp; Catchpits</t>
  </si>
  <si>
    <t>(c)</t>
  </si>
  <si>
    <t>3.8 A</t>
  </si>
  <si>
    <t>(e)</t>
  </si>
  <si>
    <t>12.8 A</t>
  </si>
  <si>
    <t>G(p) Case-II</t>
  </si>
  <si>
    <t>(12.40+13.6+14.2)/3</t>
  </si>
  <si>
    <t>Supplying, fitting and placing un-coated HYSD bar reinforcement in foundation,Sub-structure and superstructure complete as per drawing and technical specifications.</t>
  </si>
  <si>
    <t>MT</t>
  </si>
  <si>
    <t xml:space="preserve">     (ii) Retaining walls</t>
  </si>
  <si>
    <t xml:space="preserve">     (iii) Protection Works &amp; Catchpits</t>
  </si>
  <si>
    <t>Providing and laying of Filter media with granular materials/stone crushed aggregates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condition complete as per drawing and technical specification.</t>
  </si>
  <si>
    <t>Back filling behind abutment, wing wall and return wall complete as per drawing and Technical specification</t>
  </si>
  <si>
    <t>Drainage Spouts complete as per drawing and Technical specification.</t>
  </si>
  <si>
    <t>8.3 (ii)</t>
  </si>
  <si>
    <t>Printing new letter and figures of any shade (Printing new letter and figures of any shade with synthetic enamel paint black or any other approved colour to give an even shade). English and Roman</t>
  </si>
  <si>
    <t>Painting on concrete surface (Providing and applying 2 coats of water based cement paint to unplastered concrete surface after cleaning the surface of dirt, dust, oil, grease,efflorescence and applying paint @ of 1 litre for 2 Sq.m. )</t>
  </si>
  <si>
    <t>Providing weep holes in Brick masonry/Plain/Reinforced concrete abutment, wing wall/return wall with 100 mm dia AC pipe, extending through the full width of the structure with slope of 1V :20H towards drawing foce. Complete as per drawing and Technical specifications.</t>
  </si>
  <si>
    <t>12.8 E case-II</t>
  </si>
  <si>
    <t>RCC/PCC for rigid flooring,buffle pier,blocks,chutes etc.excluding reinforcement complete as per drawings and Technical Specification Section 1700 and 2200</t>
  </si>
  <si>
    <t xml:space="preserve">     (i) Protection Works &amp; Catchpits</t>
  </si>
  <si>
    <t>Cost per culvert</t>
  </si>
  <si>
    <t>Earth work in excavation of foundation of structures as per drawing and technical specification, including setting out, construction of shoring and bracing,removal of stumps and other deleterious matter, dressing of sides and bottom and backfilling with approved material.</t>
  </si>
  <si>
    <t>12.1 I B</t>
  </si>
  <si>
    <t>In ordinary soil  by Mechanical means upto 3m depth</t>
  </si>
  <si>
    <t>12.1 II B</t>
  </si>
  <si>
    <t>In ordinary rock(not requiring blasting) by Mechanical means upto 3m depth</t>
  </si>
  <si>
    <t>12.1 IV A</t>
  </si>
  <si>
    <t>Plain/Reinforced cement concrete in open foundation using concrete Mixer complete as per drawing and technical specificatons</t>
  </si>
  <si>
    <t>H case-II</t>
  </si>
  <si>
    <t>Plain/Reinfcrced cement concrete in sub-structure, complete as per drawing and technical specifications.</t>
  </si>
  <si>
    <t>F Case-II</t>
  </si>
  <si>
    <t>M 25 Grade upto 10m height</t>
  </si>
  <si>
    <t>G Case-II</t>
  </si>
  <si>
    <t>M 30 Grade upto 10m height</t>
  </si>
  <si>
    <t>H(q) Case-II</t>
  </si>
  <si>
    <t>M 35 Grade upto 10m height</t>
  </si>
  <si>
    <t>H(r )Case-II</t>
  </si>
  <si>
    <t>M 35 Grade above 10m height</t>
  </si>
  <si>
    <t>Furnishing and Placing Reinforced/Prestressed cement concrete in super-structure as per drawing and Technical Specification.</t>
  </si>
  <si>
    <t>14.1C Case-II (i) (q)</t>
  </si>
  <si>
    <t xml:space="preserve">Solid Slab super-structure, RCC grade M30 </t>
  </si>
  <si>
    <t xml:space="preserve">Supplying, fitting and placing un-coated HYSD bar reinforcement in foundation, sub-structure and superstructure complete as per drawing and technital specifications </t>
  </si>
  <si>
    <t>Steel Girder for Steel Composite Superstructure including railing and fixing of girder with Bearing complete as per drawings and Technical Specification 1000 and 1900.</t>
  </si>
  <si>
    <t>((5.8*.040) for grading I)+5.14)</t>
  </si>
  <si>
    <t>Bituminous (Type 2) Wearing Coat as per drawings and Technical Specification Section 2700.</t>
  </si>
  <si>
    <t>13.5 F (p) Case-II of MORTH Data Book</t>
  </si>
  <si>
    <t>40 thk. PCC (M25) finished with 15 thk plaster (1:3) complete as per drawings and Technical Specification.</t>
  </si>
  <si>
    <t xml:space="preserve">Bearings, of following Type, as per drawings and Technical Specification Section 2000 </t>
  </si>
  <si>
    <t>Market rate</t>
  </si>
  <si>
    <t>Expansion Joints, of following Type as per drawings and Technical Specification Section 2600</t>
  </si>
  <si>
    <t>14.18 (iii)</t>
  </si>
  <si>
    <t xml:space="preserve">m </t>
  </si>
  <si>
    <t>(14.6+14.7)/2</t>
  </si>
  <si>
    <t>Construction of precast RCC railing with casi-in-situ vertical post of M30 Grade, aggregate size not exceeding 12 mm, true to line and grade, tolurence of vertical RCC post not to exceed 1 in 500, centre to centre spacing between vertical post not to exceed 2000 mm, leaving adequate space between vertical post for expansion, complete as per approved drawings and technical specifications.</t>
  </si>
  <si>
    <t>Rm</t>
  </si>
  <si>
    <t>8.22 (i) of MORTH Data Book</t>
  </si>
  <si>
    <t>Providing weep holes in Brick masonry/Plain/Reinforced concrete abutment, wing wall/return wall with 100 mm dia AC pipe, extending through the full width of the structure with slope of 1V:20H towards drawing foce. Complete as per drawing and Technical specifications</t>
  </si>
  <si>
    <r>
      <t xml:space="preserve">Back filling behind abutment, wing wall and return wall with granular material, complete as per drawing and Technical specification. </t>
    </r>
    <r>
      <rPr>
        <b/>
        <sz val="10"/>
        <rFont val="Tahoma"/>
        <family val="2"/>
      </rPr>
      <t>Granular material</t>
    </r>
  </si>
  <si>
    <t>Providing and laying of Filter media with granular materials/stone crushed aggregate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conditlon complete as per drawing and technical specification.</t>
  </si>
  <si>
    <t>12.43 of MORTH Data Book</t>
  </si>
  <si>
    <t xml:space="preserve">Boulder Grouted with Cement Mortar (1 : 3) in annular space around footings complete as per drawings and Technical Specification 304 and 2100 </t>
  </si>
  <si>
    <t>13.5 A(p)</t>
  </si>
  <si>
    <t xml:space="preserve">PCC M-15 in annular space around footings complete as per drawings and Technical Specification 304,1700 and 2100 </t>
  </si>
  <si>
    <t>16.4 + 16.5(b) + (16.1)/3 of MORTH Data Book</t>
  </si>
  <si>
    <t>Preparation of rock foundation surface and filling/ sealing of seams with cement grout or mortar complete as per drawings and Technical Specifications Sections 304 and 2806.</t>
  </si>
  <si>
    <t>Carrying out sub soil investigation / confirmatory boreholes at specified foundation locations before commencement of construction complete as per drawings and Technical Specifications section 2400 or as directed by Engineer.</t>
  </si>
  <si>
    <t>In Soil/Soft rock</t>
  </si>
  <si>
    <t>Lm</t>
  </si>
  <si>
    <t>Hard Rock</t>
  </si>
  <si>
    <t>Culverts and associated Protection Works</t>
  </si>
  <si>
    <t>Road Side Drain</t>
  </si>
  <si>
    <r>
      <rPr>
        <b/>
        <sz val="10"/>
        <rFont val="Tahoma"/>
        <family val="2"/>
      </rPr>
      <t>Excavation in Hill Area in Soil by Mechanical Means</t>
    </r>
    <r>
      <rPr>
        <sz val="10"/>
        <rFont val="Tahoma"/>
        <family val="2"/>
      </rPr>
      <t xml:space="preserve"> (Excavation in soil in hilly area by mechanical means including cutting and trimming of side slopes and disposing of excavated earth with all lifts and lead upto 1000 metres) </t>
    </r>
  </si>
  <si>
    <t>8.13</t>
  </si>
  <si>
    <t>a) Centre line / Edge / Lane / any other marking</t>
  </si>
  <si>
    <t>8.13*0.86</t>
  </si>
  <si>
    <t>b) Directional Arrows / Lettering</t>
  </si>
  <si>
    <t>Pavement  Marking</t>
  </si>
  <si>
    <t>8.23.A</t>
  </si>
  <si>
    <t>Traffic Signs</t>
  </si>
  <si>
    <t>8.4</t>
  </si>
  <si>
    <t>90 cm equilateral triangle</t>
  </si>
  <si>
    <t>60 cm equilateral triangle</t>
  </si>
  <si>
    <t>60 cm circular</t>
  </si>
  <si>
    <t>80 mm x 60 mm rectangular</t>
  </si>
  <si>
    <t>60 cm x 45 cm rectangular</t>
  </si>
  <si>
    <t>(vi)</t>
  </si>
  <si>
    <t>60 cm x 60 cm square</t>
  </si>
  <si>
    <t>(vii)</t>
  </si>
  <si>
    <t>90 cm high octagon</t>
  </si>
  <si>
    <t xml:space="preserve">90 cm Circular </t>
  </si>
  <si>
    <t>(vii)*2/3</t>
  </si>
  <si>
    <t>60 cm high octagon</t>
  </si>
  <si>
    <t>(v)*0.5/0.45</t>
  </si>
  <si>
    <t>8.5</t>
  </si>
  <si>
    <t>8.6</t>
  </si>
  <si>
    <t>8.14</t>
  </si>
  <si>
    <t>5th kilometre stone (precast)</t>
  </si>
  <si>
    <t>Ordinary Kilometer stone (Precast)</t>
  </si>
  <si>
    <t>Hectometer stone (Precast)</t>
  </si>
  <si>
    <t>8.16</t>
  </si>
  <si>
    <r>
      <t xml:space="preserve">Road Marking with Hot Applied Thermoplastic Compound with Reflectorising Glass Beads on Bituminous Surface 
</t>
    </r>
    <r>
      <rPr>
        <sz val="10"/>
        <rFont val="Tahoma"/>
        <family val="2"/>
      </rPr>
      <t>Providing and laying of hot applied thermoplastic compound 2.5 mm thick including reflectorising glass beads @ 250 gms per sqm area, thickness of 2.5 mm is exclusive of surface applied glass beads as per IRC:35 .The finished surface to be level, uniform and free from streaks and holes.</t>
    </r>
  </si>
  <si>
    <r>
      <t xml:space="preserve">Type - A, "W" : Metal Beam Crash Barrier 
</t>
    </r>
    <r>
      <rPr>
        <sz val="10"/>
        <rFont val="Tahoma"/>
        <family val="2"/>
      </rPr>
      <t>Providing and erecting a "W" metal beam crash barrier comprising of 3 mm thick corrugated sheet metal beam rail, 70 cm above road/ground level, fixed on ISMC series channel vertical post, 150 x 75 x 5 mm spaced 2 m centre to centre, 1.8 m high, 1.1 m below ground/road level, all steel parts and fitments to be galvanised by hot dip process, all fittings to conform to IS:1367 and IS:1364, metal beam rail to be fixed on the vertical post with a spacer of channel section 150 x 75 x 5 mm, 330 mm long complete as per clause 810</t>
    </r>
  </si>
  <si>
    <r>
      <t xml:space="preserve">Retro- reflectorised Traffic signs 
</t>
    </r>
    <r>
      <rPr>
        <sz val="10"/>
        <rFont val="Tahoma"/>
        <family val="2"/>
      </rPr>
      <t>Providing and fixing of retro- reflectorised cautionary, mandatory and informatory sign as per IRC :67 made of encapsulated lens type reflective sheeting vide clause 801.3, fixed over aluminium sheeting, 1.5 mm thick supported on a mild steel angle iron post 75 mm x 75 mm x 6 mm firmly fixed to the ground by means of properly designed foundation with M15 grade cement concrete 45 cm x 45 cm x 60 cm, 60 cm below ground level as per approved drawing</t>
    </r>
  </si>
  <si>
    <r>
      <t xml:space="preserve">Direction and Place Identification signs upto 0.9 sqm size board. </t>
    </r>
    <r>
      <rPr>
        <sz val="10"/>
        <rFont val="Tahoma"/>
        <family val="2"/>
      </rPr>
      <t>Providing and erecting direction and place identification retro-reflectorised sign asper IRC:67 made of encapsulated lens type reflective sheeting vide clause 801.3, fixed over aluminium sheeting, 2 mm thick with area not exceeding 0.9 sqm supported on a mild steel single angle iron post 75 x 75 x 6 mm firmly fixed to the ground by means of properly designed foundation with M15 grade cement concrete 45 x 45 x 60 cm, 60 cm below ground level as per approved drawing</t>
    </r>
  </si>
  <si>
    <r>
      <t xml:space="preserve">Direction and Place Identification signs with size more than 0.9 sqm size board.
 </t>
    </r>
    <r>
      <rPr>
        <sz val="10"/>
        <rFont val="Tahoma"/>
        <family val="2"/>
      </rPr>
      <t>Providing and erecting direction and place identification retro- reflectorised sign asper IRC :67 made of encapsulated lens type reflective sheeting vide clause 801.3, fixed over aluminium sheeting, 2 mm thick with area exceeding 0.9 sqm supported on a mild steel angle iron post 75 mm x 75 mm x 6 mm, 2 Nos. firmly fixed to the ground by means of properly designed foundation with M 15 grade cement concrete45 cm x 45 cm x 60 cm, 60 cm below ground level as per approved drawing</t>
    </r>
  </si>
  <si>
    <r>
      <t xml:space="preserve">Kilo Metre Stone 
</t>
    </r>
    <r>
      <rPr>
        <sz val="10"/>
        <rFont val="Tahoma"/>
        <family val="2"/>
      </rPr>
      <t>Reinforced cement concrete M15grade kilometre stone of standard design as per IRC:8-1980, fixing in position including painting and printing etc</t>
    </r>
  </si>
  <si>
    <r>
      <t xml:space="preserve">Boundary pillar 
</t>
    </r>
    <r>
      <rPr>
        <sz val="10"/>
        <rFont val="Tahoma"/>
        <family val="2"/>
      </rPr>
      <t>Reinforced cement concrete M15 grade boundary pillars of standard design as per IRC:25-1967, fixed in position including finishing and lettering but excluding painting</t>
    </r>
  </si>
  <si>
    <r>
      <rPr>
        <b/>
        <sz val="10"/>
        <rFont val="Tahoma"/>
        <family val="2"/>
      </rPr>
      <t>Retro- reflectorised Traffic signs</t>
    </r>
    <r>
      <rPr>
        <sz val="10"/>
        <rFont val="Tahoma"/>
        <family val="2"/>
      </rPr>
      <t xml:space="preserve"> (Providing and fixing of retro- reflectorised cautionary,mandatory and informatory sign as per IRC :67 made of encapsulated lens type reflective sheeting vide clause 801.3, fixed over aluminium sheeting, 1.5 mm thick supported on a mild steel angle iron post 75 mm x 75 mm x 6 mm firmly fixed to the ground by means of properly designed foundation with M15 grade cement concrete 45 cm x 45 cm x 60 cm, 60 cm below ground level as per approved drawing)</t>
    </r>
  </si>
  <si>
    <t>Traffic blinker LED delineator, stud, reflective payment marker,  tree reflector</t>
  </si>
  <si>
    <t>8.7 A</t>
  </si>
  <si>
    <t>Truss and Vertical Support</t>
  </si>
  <si>
    <t>8.7 B</t>
  </si>
  <si>
    <t>Aluminium alloy plate for over head sign</t>
  </si>
  <si>
    <t>Plain/Reinforced cement concrete in open foundation complete as per drawing and technical specifications PCC grade M-15</t>
  </si>
  <si>
    <t>12.8 E case -II</t>
  </si>
  <si>
    <t>g</t>
  </si>
  <si>
    <t xml:space="preserve">Steel Reinforcement Fe 500D in Foundation, Substructures Superstructure etc. complete as per drawings and Technical Specification Section 1600 </t>
  </si>
  <si>
    <r>
      <t xml:space="preserve">Road Delineators 
</t>
    </r>
    <r>
      <rPr>
        <sz val="10"/>
        <rFont val="Tahoma"/>
        <family val="2"/>
      </rPr>
      <t>Supplying and installation of delineators (road way indicators, hazard markers, object markers), 80-100 cm high above ground level, painted black and white in 15 cm wide stripes, fitted with 80 x 100 mm rectangular or 75 mm dia circular reflectorised panels at the top, buried or pressed into the ground and confirming toIRC-79 and the drawings.</t>
    </r>
  </si>
  <si>
    <r>
      <t xml:space="preserve">Overhead Signs 
</t>
    </r>
    <r>
      <rPr>
        <sz val="10"/>
        <rFont val="Tahoma"/>
        <family val="2"/>
      </rPr>
      <t>Providing and erecting overhead signs with a corrosion resistant aluminium alloy sheet reflectorised with high intensity retro-reflective sheeting of encapsulated lense type with vertical and lateral clearance given in clause 802.2 and 802.3 and installed as per clause 802.7 over a designed support system of aluminium alloy or galvanised steel trestles and trusses of sections and type as per structural design requirements and approved plans</t>
    </r>
  </si>
  <si>
    <r>
      <rPr>
        <b/>
        <sz val="10"/>
        <rFont val="Tahoma"/>
        <family val="2"/>
      </rPr>
      <t>Excavation for Structure</t>
    </r>
    <r>
      <rPr>
        <sz val="10"/>
        <rFont val="Tahoma"/>
        <family val="2"/>
      </rPr>
      <t xml:space="preserve"> (Earth work in excavation of foundation of structures as per drawing and technical specification, including setting out, construction of shoring and bracing,removal of stumps and other deleterious matter, dressing of sides and bottom and backfilling with approved material.) </t>
    </r>
    <r>
      <rPr>
        <b/>
        <sz val="10"/>
        <rFont val="Tahoma"/>
        <family val="2"/>
      </rPr>
      <t>Ordinary Soil(Mechanical means) Depth upto 3 m</t>
    </r>
  </si>
  <si>
    <r>
      <rPr>
        <b/>
        <sz val="10"/>
        <rFont val="Tahoma"/>
        <family val="2"/>
      </rPr>
      <t>Excavation for Structure</t>
    </r>
    <r>
      <rPr>
        <sz val="10"/>
        <rFont val="Tahoma"/>
        <family val="2"/>
      </rPr>
      <t xml:space="preserve"> (Earth work in excavation of foundation of structures as per drawing and technical specification, including setting out, construction of shoring and bracing,removal of stumps and other deleterious matter, dressing of sides and bottom and backfilling with approved material.) </t>
    </r>
    <r>
      <rPr>
        <b/>
        <sz val="10"/>
        <rFont val="Tahoma"/>
        <family val="2"/>
      </rPr>
      <t>Ordinary rock(not required blasting</t>
    </r>
    <r>
      <rPr>
        <sz val="10"/>
        <rFont val="Tahoma"/>
        <family val="2"/>
      </rPr>
      <t xml:space="preserve">) </t>
    </r>
    <r>
      <rPr>
        <b/>
        <sz val="10"/>
        <rFont val="Tahoma"/>
        <family val="2"/>
      </rPr>
      <t>Depth upto 3 m</t>
    </r>
    <r>
      <rPr>
        <sz val="10"/>
        <rFont val="Tahoma"/>
        <family val="2"/>
      </rPr>
      <t xml:space="preserve"> (Mechanical means)</t>
    </r>
  </si>
  <si>
    <t>Project Faciliites</t>
  </si>
  <si>
    <t>Truck Laybye</t>
  </si>
  <si>
    <t>Bus Bye and Bus Shelter</t>
  </si>
  <si>
    <t>Bus Bay Shelter ( As per Drawing)</t>
  </si>
  <si>
    <t>4.2</t>
  </si>
  <si>
    <t>8.2</t>
  </si>
  <si>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Grading-II(19 mm nominal size)</t>
    </r>
  </si>
  <si>
    <t>View Point / Recreational Areas as per Technical Specification Clause A-3.</t>
  </si>
  <si>
    <r>
      <t xml:space="preserve">Plain/ Reinforced Cement Concrete in Open Foundation complete as per Drawing and Technical Specifications. Including steel shuttering formwork PCC Grade M15
</t>
    </r>
    <r>
      <rPr>
        <b/>
        <sz val="10"/>
        <rFont val="Cambria"/>
        <family val="1"/>
      </rPr>
      <t/>
    </r>
  </si>
  <si>
    <t>Parapet Wall</t>
  </si>
  <si>
    <t>a)</t>
  </si>
  <si>
    <t>b)</t>
  </si>
  <si>
    <t xml:space="preserve"> Excavation for RE wall as per drawings and Technical Specification</t>
  </si>
  <si>
    <r>
      <rPr>
        <b/>
        <sz val="10"/>
        <rFont val="Tahoma"/>
        <family val="2"/>
      </rPr>
      <t>Excavation for Structure</t>
    </r>
    <r>
      <rPr>
        <sz val="10"/>
        <rFont val="Tahoma"/>
        <family val="2"/>
      </rPr>
      <t>(Earth work in excavation of foundation of structures as per drawing and technical specification, including setting out, construction of shoring and bracing,removal of stumps and other deleterious matter, dressing of sides and bottom and backfilling with approved material.</t>
    </r>
    <r>
      <rPr>
        <b/>
        <sz val="10"/>
        <rFont val="Tahoma"/>
        <family val="2"/>
      </rPr>
      <t xml:space="preserve">Hard rock (blasting prohibited) </t>
    </r>
    <r>
      <rPr>
        <sz val="10"/>
        <rFont val="Tahoma"/>
        <family val="2"/>
      </rPr>
      <t>Mechanical means</t>
    </r>
  </si>
  <si>
    <t>3.24 A</t>
  </si>
  <si>
    <t>A2.3.01</t>
  </si>
  <si>
    <t>A2.4.01</t>
  </si>
  <si>
    <t>A1.3.01</t>
  </si>
  <si>
    <t>A1.4.01</t>
  </si>
  <si>
    <t>A1.5.01</t>
  </si>
  <si>
    <t>A1.6.01</t>
  </si>
  <si>
    <t xml:space="preserve">Junctions (Major &amp; Minor) </t>
  </si>
  <si>
    <t>Hydro Seeding of Cut Slopes in Soil</t>
  </si>
  <si>
    <r>
      <rPr>
        <b/>
        <sz val="10"/>
        <rFont val="Tahoma"/>
        <family val="2"/>
      </rPr>
      <t>Dense Graded Bituminous Macadam</t>
    </r>
    <r>
      <rPr>
        <sz val="10"/>
        <rFont val="Tahoma"/>
        <family val="2"/>
      </rPr>
      <t xml:space="preserve"> (Providing and laying dense bituminous macadam with 100-120 TPH batch type HMP producing an average output of 75 tonnes per hour using crushed aggregates of specified grading, premixed with bituminous binder @ 4.0 to 4.5% by weight of total mix of mix and filler,transporting the hot mix to work site, laying with a hydrostatic paver finisher with sensor control to the required grade, level and alignment, rolling with smooth wheeled, vibratory and tandem rollers to achieve the desired compaction as per MoRTH specification clause No. 507 complete in all respects.) For Grading-II (19 mm nominal size)</t>
    </r>
  </si>
  <si>
    <t>Plain/Reinforced cement concrete in sub-structure complete as per drawing and technical specifications.</t>
  </si>
  <si>
    <t>Preparation of Subgrade in Rocky Formation as per Technical Specification Clause 301 for grading-I Material</t>
  </si>
  <si>
    <t>`4.12' x 0.1'</t>
  </si>
  <si>
    <t>0.416 sqm area of PCC M 20 drain</t>
  </si>
  <si>
    <r>
      <rPr>
        <b/>
        <sz val="10"/>
        <rFont val="Tahoma"/>
        <family val="2"/>
      </rPr>
      <t>Construction of Subgrade and Shoulder with Material Deposited from Roadway Cutting</t>
    </r>
    <r>
      <rPr>
        <sz val="10"/>
        <rFont val="Tahoma"/>
        <family val="2"/>
      </rPr>
      <t xml:space="preserve"> (Construction of embankment with approved materials deposited at site from roadway cutting and excavation from drain and foundation of other structures graded and compacted to meet requirement of table 300-2)</t>
    </r>
  </si>
  <si>
    <t>0.88 RCC; 0.16 PCC and 60 Kg/cum</t>
  </si>
  <si>
    <t>(12.40 +13.6+14.2)/3</t>
  </si>
  <si>
    <t>Entire Length except Gabion/RE Wall Length = 43223</t>
  </si>
  <si>
    <t>3.34 - Credit of Rs 500/-</t>
  </si>
  <si>
    <t>3.9 - Credit of Rs 500/-</t>
  </si>
  <si>
    <t>M 35 Grade</t>
  </si>
  <si>
    <r>
      <rPr>
        <b/>
        <sz val="10"/>
        <rFont val="Tahoma"/>
        <family val="2"/>
      </rPr>
      <t>Seeding and Mulching</t>
    </r>
    <r>
      <rPr>
        <sz val="10"/>
        <rFont val="Tahoma"/>
        <family val="2"/>
      </rPr>
      <t xml:space="preserve"> (Preparation of seed bed on previously laid top soil, furnishing and placing of seeds, fertilizer, mulching material, applying bituminous emulsion at the rate of 0.23 litres per sqm and laying and fixing jute netting, including watering for 3 months all as per clause 308)</t>
    </r>
  </si>
  <si>
    <t>8.4 (v)</t>
  </si>
  <si>
    <t xml:space="preserve">Gabion Parapet Wall as per drawing and  technical specification </t>
  </si>
  <si>
    <t>per m rate of W Beam Crash Barrier</t>
  </si>
  <si>
    <t>per m rate of Gabion Parapet Wall</t>
  </si>
  <si>
    <t>per m rate of R R Masonry Parapet Wall</t>
  </si>
  <si>
    <r>
      <rPr>
        <b/>
        <sz val="10"/>
        <rFont val="Tahoma"/>
        <family val="2"/>
      </rPr>
      <t>Surface Drains in Soil : Catch Water Drain</t>
    </r>
    <r>
      <rPr>
        <sz val="10"/>
        <rFont val="Tahoma"/>
        <family val="2"/>
      </rPr>
      <t xml:space="preserve">
Construction of unlined surface drains of average cross sectional area 0.40 sqm in soil to specified lines, grades, levels and dimensions to the requirement of clause 301 and 309. Excavated material to be used in embankment within a lead of50 metres (average lead 25 metres)</t>
    </r>
  </si>
  <si>
    <t>Cementitious base for hard shoulder (Total 3 metre wide including both sides having thickness 200 mm)</t>
  </si>
  <si>
    <t>Hydroseeding</t>
  </si>
  <si>
    <t>Seeding and Mulching with Jute net all along the perpetual slide locations</t>
  </si>
  <si>
    <t>Catch water drain</t>
  </si>
  <si>
    <t>Breast wall</t>
  </si>
  <si>
    <t>Catchwater Drain</t>
  </si>
  <si>
    <t xml:space="preserve"> </t>
  </si>
  <si>
    <t>Sub-Base Course</t>
  </si>
  <si>
    <t>Total for A1.2 Sub Base Course : Carried Forward to Bill Summary</t>
  </si>
  <si>
    <t>Non Bituminous Base Course</t>
  </si>
  <si>
    <t>Sub Base Course</t>
  </si>
  <si>
    <t>Total for A1.3 Non Bituminous Base Course : Carried Forward to Bill Summary</t>
  </si>
  <si>
    <t>Bituminous Base Course</t>
  </si>
  <si>
    <t>A1.4.02</t>
  </si>
  <si>
    <t>Total for A1.4 Bituminous Base Course : Carried Forward to Bill Summary</t>
  </si>
  <si>
    <t>Wearing Course</t>
  </si>
  <si>
    <t>Total for A1.5 (Wearing Coat) : Carried Forward to Bill Summary</t>
  </si>
  <si>
    <t>Total for A1.6 (Widening and repair of culverts) : Carried Forward to Bill Summary</t>
  </si>
  <si>
    <t>A1.7</t>
  </si>
  <si>
    <t>Hard shoulder</t>
  </si>
  <si>
    <t>A1.5.02</t>
  </si>
  <si>
    <t>A1.7.01</t>
  </si>
  <si>
    <t>Total for A1.7 (Hard Shoulder) : Carried Forward to Bill Summary</t>
  </si>
  <si>
    <t xml:space="preserve"> Bituminous Base Course</t>
  </si>
  <si>
    <t>Wearing Coat</t>
  </si>
  <si>
    <t>Hard Shoulder</t>
  </si>
  <si>
    <t>A2.5</t>
  </si>
  <si>
    <t>A2.6</t>
  </si>
  <si>
    <t>Total for A2.2 Sub Base Course : Carried Forward to Bill Summary</t>
  </si>
  <si>
    <t>Total for A2.3 Non Bituminous Base Course : Carried Forward to Bill Summary</t>
  </si>
  <si>
    <t>A2.2.01</t>
  </si>
  <si>
    <t>A1.2.01</t>
  </si>
  <si>
    <t>A2.4.02</t>
  </si>
  <si>
    <t>Total for A2.4 Bituminous Base Course : Carried Forward to Bill Summary</t>
  </si>
  <si>
    <t>A2.5.01</t>
  </si>
  <si>
    <t>A2.5.02</t>
  </si>
  <si>
    <t>Total for A5.5 (Wearing Coat) : Carried Forward to Bill Summary</t>
  </si>
  <si>
    <t>A2.6.01</t>
  </si>
  <si>
    <t>Total for A2.6 (Hard Shoulder) : Carried Forward to Bill Summary</t>
  </si>
  <si>
    <t>RECONSTRUCTION/NEW 2-LANE ALIGNMENT/BYPASS(FLEXIBLE PAVEMENT)</t>
  </si>
  <si>
    <t>RECONSTRUCTION/NEW 2-LANE ALIGNMENT/BYPASS(RIGID PAVEMENT)</t>
  </si>
  <si>
    <t>Dry Lean Concrete(DLC) Course</t>
  </si>
  <si>
    <t>Pavemennt Quality Control(PQC) Course</t>
  </si>
  <si>
    <t>RECONSTRUCTION/NEW SERVICE ROAD (FLEXIBLE PAVEMENT)</t>
  </si>
  <si>
    <t>A5.3</t>
  </si>
  <si>
    <t>A5.4</t>
  </si>
  <si>
    <t>RECONSTRUCTION/NEW SERVICE ROAD (RIGID PAVEMENT)</t>
  </si>
  <si>
    <t>RECONSTRUCTION AND NEW CULVERTS ON EXISTING ROAD, REALIGNMENTS, BYPASSES</t>
  </si>
  <si>
    <t>Culverts and associated Protection Works (Length&lt; 6m)</t>
  </si>
  <si>
    <t>WIDENING AND REPAIR OF MINOR BRIDGES (Length &gt; 6 m and &lt; 60 m )</t>
  </si>
  <si>
    <t>NEW MINOR BRIDGES (Length &gt; 6 m and &lt; 60 m )</t>
  </si>
  <si>
    <r>
      <rPr>
        <b/>
        <i/>
        <sz val="10"/>
        <color theme="1"/>
        <rFont val="Tahoma"/>
        <family val="2"/>
      </rPr>
      <t>Foundation + Sub Structures:</t>
    </r>
    <r>
      <rPr>
        <i/>
        <sz val="10"/>
        <color theme="1"/>
        <rFont val="Tahoma"/>
        <family val="2"/>
      </rPr>
      <t xml:space="preserve"> On completion of the foundation work including foundations for wing wall and return walls, abutments, piers upto the abutment/pier cap.</t>
    </r>
  </si>
  <si>
    <r>
      <rPr>
        <b/>
        <i/>
        <sz val="10"/>
        <color theme="1"/>
        <rFont val="Tahoma"/>
        <family val="2"/>
      </rPr>
      <t>Super-structure:</t>
    </r>
    <r>
      <rPr>
        <i/>
        <sz val="10"/>
        <color theme="1"/>
        <rFont val="Tahoma"/>
        <family val="2"/>
      </rPr>
      <t xml:space="preserve"> On completion of the super structure in all respect including wearing coat, bearings, expansion joints, hand rails, crash barriers, road signs &amp; markings, tests on completion etc. complete in all respect.</t>
    </r>
  </si>
  <si>
    <r>
      <rPr>
        <b/>
        <i/>
        <sz val="10"/>
        <color theme="1"/>
        <rFont val="Tahoma"/>
        <family val="2"/>
      </rPr>
      <t>Approaches:</t>
    </r>
    <r>
      <rPr>
        <i/>
        <sz val="10"/>
        <color theme="1"/>
        <rFont val="Tahoma"/>
        <family val="2"/>
      </rPr>
      <t xml:space="preserve"> On completion of approaches including retaining wall, stone pitching, protection works complete in all respect and fit for use.</t>
    </r>
  </si>
  <si>
    <r>
      <rPr>
        <b/>
        <i/>
        <sz val="10"/>
        <color theme="1"/>
        <rFont val="Tahoma"/>
        <family val="2"/>
      </rPr>
      <t>Guide Bunds and River Training Works:</t>
    </r>
    <r>
      <rPr>
        <i/>
        <sz val="10"/>
        <color theme="1"/>
        <rFont val="Tahoma"/>
        <family val="2"/>
      </rPr>
      <t xml:space="preserve"> On completion of Guide bunds and river training works complete in all respects.</t>
    </r>
  </si>
  <si>
    <t>WIDENING  AND  REPAIRS OF UNDERPASSES/ OVERPASSES</t>
  </si>
  <si>
    <t>Underpasses/ Overpasses</t>
  </si>
  <si>
    <t>NEW UNDERPASSES/ OVERPASSES</t>
  </si>
  <si>
    <t>A10.1</t>
  </si>
  <si>
    <t>A10.2</t>
  </si>
  <si>
    <t>A10.3</t>
  </si>
  <si>
    <r>
      <rPr>
        <b/>
        <i/>
        <sz val="10"/>
        <color theme="1"/>
        <rFont val="Tahoma"/>
        <family val="2"/>
      </rPr>
      <t>Super-structure:</t>
    </r>
    <r>
      <rPr>
        <i/>
        <sz val="10"/>
        <color theme="1"/>
        <rFont val="Tahoma"/>
        <family val="2"/>
      </rPr>
      <t xml:space="preserve"> On completion of the super structure in all respect including wearing coat, bearings, expansion joints, hand rails, crash barriers, road signs &amp; markings, tests on completion etc. complete in all respect.              Wearing Coat (a) in case of overpass- wearing coat including expansion joint complete in all respects as specified and (b) in case of underpass- Rigid pavement including drainage facility complete in all respects as specified.</t>
    </r>
  </si>
  <si>
    <r>
      <rPr>
        <b/>
        <i/>
        <sz val="10"/>
        <color theme="1"/>
        <rFont val="Tahoma"/>
        <family val="2"/>
      </rPr>
      <t>Approaches:</t>
    </r>
    <r>
      <rPr>
        <i/>
        <sz val="10"/>
        <color theme="1"/>
        <rFont val="Tahoma"/>
        <family val="2"/>
      </rPr>
      <t xml:space="preserve"> On completion of approaches including retaining walls/ Reinforced earth walls, stone pitching, protection works complete in all respect and fit for use.</t>
    </r>
  </si>
  <si>
    <t>A11.1</t>
  </si>
  <si>
    <t>A11.2</t>
  </si>
  <si>
    <t>A11.3</t>
  </si>
  <si>
    <t>A11.4</t>
  </si>
  <si>
    <t>A11.5</t>
  </si>
  <si>
    <t>Super-structure(including bearings)</t>
  </si>
  <si>
    <t>Wearing Coat including expansion joints</t>
  </si>
  <si>
    <t>Miscellaneous items like handrails, crash barriers, road markings etc.</t>
  </si>
  <si>
    <t>A11.6</t>
  </si>
  <si>
    <t>Wing walls/ Return walls</t>
  </si>
  <si>
    <t>A11.7</t>
  </si>
  <si>
    <t>Guide Bunds, River Training Works etc</t>
  </si>
  <si>
    <t>A11.8</t>
  </si>
  <si>
    <t>Approaches (including Retaining  walls, stone pitching and protection works)</t>
  </si>
  <si>
    <t>A12.1</t>
  </si>
  <si>
    <t>A12.2</t>
  </si>
  <si>
    <t>A12.3</t>
  </si>
  <si>
    <t>A12.4</t>
  </si>
  <si>
    <t>A12.5</t>
  </si>
  <si>
    <t>A12.6</t>
  </si>
  <si>
    <t>A12.7</t>
  </si>
  <si>
    <t>A12.8</t>
  </si>
  <si>
    <t>A13.1</t>
  </si>
  <si>
    <t>A13.2</t>
  </si>
  <si>
    <t>Wearing Coat in case of  ROB- wearing coat including expansion joint complete in all respects as specified.</t>
  </si>
  <si>
    <t>Wearing Coat in case of  RUB- Rigid pavement under RUB including drainage facility complete in all respects as specified.</t>
  </si>
  <si>
    <t>NEW ROB/RUB</t>
  </si>
  <si>
    <t>A14.1</t>
  </si>
  <si>
    <t>A14.2</t>
  </si>
  <si>
    <t>WIDENING AND REPAIR OF ELEVATED SECTION/ FLYOVERS/ GRADE SEPARATORS</t>
  </si>
  <si>
    <t>Wearing Coat including expansion joint.</t>
  </si>
  <si>
    <t>Approaches (including Retaining  walls/ Reinforced earth walls, stone pitching and protection works)</t>
  </si>
  <si>
    <t>A.15.1</t>
  </si>
  <si>
    <t>A.16.1</t>
  </si>
  <si>
    <t>NEW ELEVATED SECTION/ FLYOVERS/ GRADE SEPARATORS</t>
  </si>
  <si>
    <t>Repair of protection works other than approaches to the bridges, elevated sections/ fly-overs/ grade separator and ROBs/ RUBs.</t>
  </si>
  <si>
    <t>Rest areas (viewpoint/recreational areas)</t>
  </si>
  <si>
    <t>Rest Areas including View point/recreational areas</t>
  </si>
  <si>
    <t>Amount (in Rs.)</t>
  </si>
  <si>
    <t>Description of Items</t>
  </si>
  <si>
    <t>Total Civil  Cost (In Rs.)</t>
  </si>
  <si>
    <t>Weightage in percentage to the contract price</t>
  </si>
  <si>
    <t>Percentage weightage</t>
  </si>
  <si>
    <t>A6.1.01</t>
  </si>
  <si>
    <t>A6.1.02</t>
  </si>
  <si>
    <t>A6.1.03</t>
  </si>
  <si>
    <t>A6.1.04</t>
  </si>
  <si>
    <t>A6.1.05</t>
  </si>
  <si>
    <t>A6.1.06</t>
  </si>
  <si>
    <t>A6.1.07</t>
  </si>
  <si>
    <t>A6.1.08</t>
  </si>
  <si>
    <t>A6.1.09</t>
  </si>
  <si>
    <t>Total for A6.1 (Culverts and associated Protection Works) : Carried Forward to Bill Summary</t>
  </si>
  <si>
    <t>A8.01</t>
  </si>
  <si>
    <t>FOUNDATION AND SUBSTRUCTURE</t>
  </si>
  <si>
    <t>A8.01.01</t>
  </si>
  <si>
    <t>A8.01.02</t>
  </si>
  <si>
    <t>A8.01.03</t>
  </si>
  <si>
    <t>A8.01.04</t>
  </si>
  <si>
    <t>Nil</t>
  </si>
  <si>
    <t>A8.01.05</t>
  </si>
  <si>
    <t>A8.01.06</t>
  </si>
  <si>
    <t>A8.01.07</t>
  </si>
  <si>
    <t>A8.01.08</t>
  </si>
  <si>
    <t>A8.01.09</t>
  </si>
  <si>
    <t>Market Rate</t>
  </si>
  <si>
    <t>A8.01.10</t>
  </si>
  <si>
    <t>A8.01.11</t>
  </si>
  <si>
    <t>A8.01.12</t>
  </si>
  <si>
    <t>A8.01.13</t>
  </si>
  <si>
    <t>A8.01.14</t>
  </si>
  <si>
    <t>A8.01.15</t>
  </si>
  <si>
    <t>Total for A8.02 (Foundation+Sub Structure) : Carried Forward to Bill Summary</t>
  </si>
  <si>
    <t>A8.02</t>
  </si>
  <si>
    <t>SUPER STRUCTURE</t>
  </si>
  <si>
    <t>A8.02.01</t>
  </si>
  <si>
    <t>A8.02.02</t>
  </si>
  <si>
    <t>A8.02.03</t>
  </si>
  <si>
    <t>14.25(i) of MORTH DATA BOOK</t>
  </si>
  <si>
    <t>A8.02.04</t>
  </si>
  <si>
    <t>A8.02.05</t>
  </si>
  <si>
    <t>A8.02.06</t>
  </si>
  <si>
    <t>A8.02.07</t>
  </si>
  <si>
    <t>A8.02.08</t>
  </si>
  <si>
    <t>A8.02.09</t>
  </si>
  <si>
    <t>A8.02.10</t>
  </si>
  <si>
    <t>A8.02.11</t>
  </si>
  <si>
    <t>A8.02.12</t>
  </si>
  <si>
    <t>Printing new letter and figures in English and Roman of any shade with synthetic enamel paint black or any other approved colour to give an even shade. English and Roman</t>
  </si>
  <si>
    <t>A8.02.13</t>
  </si>
  <si>
    <t>Painting on concrete surface (Providing and applying 2 coats of water based cement paint to unplastered concrete surface after cleaning the surface of dirt, dust, oil, grease,efflorescence and applying paint @ of 1 litre for 2 Sq.m.)</t>
  </si>
  <si>
    <t>Total for A8.02 (Super Structure) : Carried Forward to Bill Summary</t>
  </si>
  <si>
    <t>A8.03</t>
  </si>
  <si>
    <t>APPROACHES (INCLUDING RETAINING WALL)</t>
  </si>
  <si>
    <t>A7.08.01</t>
  </si>
  <si>
    <t>Excavation for Structure(Earth work in excavation of foundation of structures as per drawing and technical specification, including setting out, construction of shoring and bracing,removal of stumps and other deleterious matter, dressing of sides and bottom and backfilling with approved material.Hard rock (blasting prohibited) Mechanical means</t>
  </si>
  <si>
    <t>A8.03.02</t>
  </si>
  <si>
    <t>A8.03.03</t>
  </si>
  <si>
    <t>A8.03.04</t>
  </si>
  <si>
    <t>H(r)Case-II</t>
  </si>
  <si>
    <t>A8.03.05</t>
  </si>
  <si>
    <t>A8.03.06</t>
  </si>
  <si>
    <t>A8.03.07</t>
  </si>
  <si>
    <t>Back filling behind abutment, wing wall and return wall with granular material, complete as per drawing and Technical specification. Granular material</t>
  </si>
  <si>
    <t>A8.03.08</t>
  </si>
  <si>
    <t>Total for A8.03 (RETAINING WALL) : Carried Forward to Bill Summary</t>
  </si>
  <si>
    <t>Reinforced earth wall</t>
  </si>
  <si>
    <t>A17.1</t>
  </si>
  <si>
    <t>A17.2</t>
  </si>
  <si>
    <t>A17.3</t>
  </si>
  <si>
    <t>A17.4</t>
  </si>
  <si>
    <t>A17.5</t>
  </si>
  <si>
    <t>A17.6</t>
  </si>
  <si>
    <t>A17.7</t>
  </si>
  <si>
    <t>A17.8</t>
  </si>
  <si>
    <t>A17.3.01</t>
  </si>
  <si>
    <t>A17.3.02</t>
  </si>
  <si>
    <t>Total A17.3 Road Side Drain : Carried Forward to Bill Summary</t>
  </si>
  <si>
    <t>A17.4a</t>
  </si>
  <si>
    <t>A17.4a.01</t>
  </si>
  <si>
    <t>Total A17.4a Pavement Marking : Carried Forward to Bill Summary</t>
  </si>
  <si>
    <t>A17.4b</t>
  </si>
  <si>
    <t>A17.4b.01</t>
  </si>
  <si>
    <t>Total A17.4b Crash barrier / W Metal Crash Barrier : Carried Forward to Bill Summary</t>
  </si>
  <si>
    <t>A17.4c</t>
  </si>
  <si>
    <t>A17.4c.01</t>
  </si>
  <si>
    <t>A17.4c.02</t>
  </si>
  <si>
    <t>Total A17.4c Traffic Signs : Carried Forward to Bill Summary</t>
  </si>
  <si>
    <t>A17.4d</t>
  </si>
  <si>
    <t>A17.4d.01</t>
  </si>
  <si>
    <t>A17.4d.02</t>
  </si>
  <si>
    <t>Total A17.4d  Road Boundary stone, km Stone,5th km stone and hectometer stone: Carried Forward to Bill Summary</t>
  </si>
  <si>
    <t>A17.4e</t>
  </si>
  <si>
    <t>A17.4e.01</t>
  </si>
  <si>
    <t>A17.4e.02</t>
  </si>
  <si>
    <t>A17.4e.03</t>
  </si>
  <si>
    <t>Total A17.4e Traffic blinker LED delineator, stud, reflective payment marker,  tree reflector: Carried Forward to Bill Summary</t>
  </si>
  <si>
    <t>A17.4f</t>
  </si>
  <si>
    <t>Total A17.4f Traffic impact Attenuators at Abutments and Piers traffic island: Carried Forward to Bill Summary</t>
  </si>
  <si>
    <t>A17.4g</t>
  </si>
  <si>
    <t>A17.4g.01</t>
  </si>
  <si>
    <t>A17.4h</t>
  </si>
  <si>
    <t>A17.4h.01</t>
  </si>
  <si>
    <t>A17.4h.02</t>
  </si>
  <si>
    <t>A17.5a</t>
  </si>
  <si>
    <t>Total A17.5a: Truck Laybye : Carried Forward to Bill Summary</t>
  </si>
  <si>
    <t>A17.5b</t>
  </si>
  <si>
    <t>A17.5b.01</t>
  </si>
  <si>
    <t>Total A17.5b: Bus Bye : Carried Forward to Bill Summary</t>
  </si>
  <si>
    <t>A17.5c</t>
  </si>
  <si>
    <t>A17.5c.01</t>
  </si>
  <si>
    <t>A17.5c.02</t>
  </si>
  <si>
    <t>A17.5c.03</t>
  </si>
  <si>
    <t>A17.5c.04</t>
  </si>
  <si>
    <t>A17.5c.05</t>
  </si>
  <si>
    <t>A17.5c.06</t>
  </si>
  <si>
    <t>A17.5c.07</t>
  </si>
  <si>
    <t>A17.5c.08</t>
  </si>
  <si>
    <t>Total A17.5c: Junctions (Major &amp; Minor) : Carried Forward to Bill Summary</t>
  </si>
  <si>
    <t>A17.5d</t>
  </si>
  <si>
    <t>A17.5d.01</t>
  </si>
  <si>
    <t>Total A17.5d: Others including Cable duct &amp; Lighing on Bridges, etc.:  Carried Forward to Bill Summary</t>
  </si>
  <si>
    <t>A17.5e</t>
  </si>
  <si>
    <t>A17.5e.01</t>
  </si>
  <si>
    <t>Total A17.5e:Rest Areas including view pont/recreational areas:  Carried Forward to Bill Summary</t>
  </si>
  <si>
    <t>A17.10</t>
  </si>
  <si>
    <t>A17.10a</t>
  </si>
  <si>
    <t>A17.10a.01</t>
  </si>
  <si>
    <t>Total A17.10a: Hydroseeding : Carried Forward to Bill Summary</t>
  </si>
  <si>
    <t>A17.10b</t>
  </si>
  <si>
    <t>A17.10b.01</t>
  </si>
  <si>
    <t>Total A17.10a: Seeding and Mulching: Carried Forward to Bill Summary</t>
  </si>
  <si>
    <t>A17.10c</t>
  </si>
  <si>
    <t>A17.10c.01</t>
  </si>
  <si>
    <t>Total A17.10c: Catchwater Drain : Carried Forward to Bill Summary</t>
  </si>
  <si>
    <t>A17.10d</t>
  </si>
  <si>
    <t>A17.10d.01</t>
  </si>
  <si>
    <t>A17.10d.02</t>
  </si>
  <si>
    <t>A17.10d.03</t>
  </si>
  <si>
    <t>A17.10d.04</t>
  </si>
  <si>
    <t>A17.10e</t>
  </si>
  <si>
    <t>A17.10e.01</t>
  </si>
  <si>
    <t>A17.10e.02</t>
  </si>
  <si>
    <t>Total A17.10e: Reinforced earth Wall : Carried Forward to Bill Summary</t>
  </si>
  <si>
    <t>A17.10f</t>
  </si>
  <si>
    <t>A17.10f.01</t>
  </si>
  <si>
    <t>A17.10f.02</t>
  </si>
  <si>
    <t>Total A17.10f: Breast Wall : Carried Forward to Bill Summary</t>
  </si>
  <si>
    <t>A17.10g</t>
  </si>
  <si>
    <t>A17.10g.01</t>
  </si>
  <si>
    <t>Total A17.10g: Subsurface drain : Carried Forward to Bill Summary</t>
  </si>
  <si>
    <t>A17.10h</t>
  </si>
  <si>
    <t>A17.10h.01</t>
  </si>
  <si>
    <t>Total A17.10h: Parapet Wall : Carried Forward to Bill Summary</t>
  </si>
  <si>
    <t>Concrete Pavement</t>
  </si>
  <si>
    <r>
      <rPr>
        <b/>
        <sz val="10"/>
        <rFont val="Tahoma"/>
        <family val="2"/>
      </rPr>
      <t>Construction of Embankment with Material obtained from borrowpits</t>
    </r>
    <r>
      <rPr>
        <sz val="10"/>
        <rFont val="Tahoma"/>
        <family val="2"/>
      </rPr>
      <t xml:space="preserve"> (Construction of embankment with approved materials obtained from borrowpits and compacted to meet requirement of table 300-2)-</t>
    </r>
    <r>
      <rPr>
        <b/>
        <sz val="10"/>
        <rFont val="Tahoma"/>
        <family val="2"/>
      </rPr>
      <t>for Embankment only</t>
    </r>
  </si>
  <si>
    <t>A2.1.11</t>
  </si>
  <si>
    <t>Scarifying the existing bituminous road surface to a depth of 50 mm and disposal of scarified material with in all lifts and lead upto 1000 metres.</t>
  </si>
  <si>
    <t>Hazard marker</t>
  </si>
  <si>
    <t xml:space="preserve">Excavation in soil using Hydraulic Excavator CK-90 &amp; Tipper with Disposal upto 1000 metres-Excavation for roadwork in soil with hydraulic excavator of 0.9 cum bucket capacity including cutting and loading in tippers, trimming bottom and side slopes, in accordance with requirements of lines, grades and cross sections, and transporting to the embankment location within all lifts and lead upto 1000 metres. </t>
  </si>
  <si>
    <t>Compacting original ground supporting subgrade (Loosening of the ground upto a level of 500 mm below the subgrade level, watered, graded and compacted in layers to meet requirement of table 300-2 for subgrade construction.) where Subgrade CBR is more than 8%,200 mm depth is taken for this item.</t>
  </si>
  <si>
    <r>
      <rPr>
        <b/>
        <sz val="10"/>
        <rFont val="Tahoma"/>
        <family val="2"/>
      </rPr>
      <t xml:space="preserve">Road Marking with Hot Applied Thermoplastic Compound with Reflectorising Glass Beads on Bituminous Surface </t>
    </r>
    <r>
      <rPr>
        <sz val="10"/>
        <rFont val="Tahoma"/>
        <family val="2"/>
      </rPr>
      <t xml:space="preserve">
Providing and laying of hot applied thermoplastic compound 2.5 mm thick including reflectorising glass beads @ 250 gms per sqm area, thickness of 2.5 mm is exclusive of surface applied glass beads as per IRC:35 .The finished surface to be level, uniform and free from streaks and holes.</t>
    </r>
  </si>
  <si>
    <t>A17.5c.09</t>
  </si>
  <si>
    <t>Soil Nailing</t>
  </si>
  <si>
    <t>A17.10f.03</t>
  </si>
  <si>
    <t>A17.10f.04</t>
  </si>
  <si>
    <t>Providing and laying of Filter media with granular materials/stone crushed aggregates satisfying the requirements laid down in clause 2504.2.2. of MoRTH specifications to a thickness of not less than 600 mm with smaller size towards the soil and bigger size towards the wall and provided over the entire surface behind abutment, wing wall and return wall to the full height compacted to a firm condition complete as per drawing and Technical Specifications.</t>
  </si>
  <si>
    <t>Design, supply and installation of galvanized steel mesh (galvanization thickness is 86 micron, nominal diameter of bar is 8mm and at connection location 12mm) fascia and minimum galvanization thickness of 86 microns in accordance with BS 729: 1971 (1994)  for Reinforced Earth Composite Hybrid System having High strength Flexible  polymeric strap with trapezoidal grooves on both the edges as primary reinforcement made of polyester core with linear low density polyethylene (LLDPE) coating, which shall be mechanically connected with the galvanized steel mesh fascia at one end and the other end of the High strength flexible Polymeric Strap shall be mechanically connected with  fully threaded hot-dip galvanized geotechnical bars as soil nails (galvanization minimum 500 grams per sqm) yield strength &gt; 670N/mm2 and tensile strength &gt;  800N/mm2. The angle of internal friction of the backfill soil shall not be less than 32 degree and the Plasticity Index shall be less than 6. The soil reinforcement polymeric strap  must be ISO 9001 and CE certified. The specialized system provider for Reinforced Earth Composite Hybrid System must be a ISO 9001 certified company for the last 10 years and the company shall exists in India for last 20 years. The angle of wall should be 70 degree with respect to horizontal</t>
  </si>
  <si>
    <t>Structure height up to 10m</t>
  </si>
  <si>
    <t>PCC M-20 for levelling pad (350mm wide x 150mm thick)</t>
  </si>
  <si>
    <t>Labour cost for Installation of Reinforced Slope Structure System</t>
  </si>
  <si>
    <t>Providing 600 mm drainage gallery as Chimney drain wrapped with non-woven geotextile with 19.5mm passing and 9.1mm retaining aggregates behind reinforced earth zone with proper compaction for entrapping of seepage or subsurface water from the existing slope area .</t>
  </si>
  <si>
    <t>150-200 crushed boulder packing of 400mm wide at the face of Reinforced Slope Structure System.</t>
  </si>
  <si>
    <t xml:space="preserve">Drilling, inserting and grouting including supply of fully threaded solid hot laminated geotechnical bars Freyssi 670 of minimum 25mm dia and yield strength &gt; 670N/sq.mm and tensile strength &gt;800N/sq.mm, spherical nut, washer plate 200 x 200 x 10mm size, coupler for connecting bars, drilling and full-length grouting for developing the bond strength between the soil and grout including all ancillary works and including material, machinery, labour etc.  complete and as directed by Engineer-in-chargeas soil nails that are hot-dip galvanized for strenthening and stabilizing the  slopes, supply of fasteners and nail bearing plates, couplers  with all equipments, labours, machineries, tools and tackles complete as per technical specification with all lead and lift excluding cement and non-shrink grout admixture. </t>
  </si>
  <si>
    <t>Length of the soil nail</t>
  </si>
  <si>
    <t>Washer plate including all fittings (Nut, coupler, etc.)</t>
  </si>
  <si>
    <t>Nos</t>
  </si>
  <si>
    <t>Supply of OPC-43 Grade cement including handling charges etc complete</t>
  </si>
  <si>
    <t>Bags</t>
  </si>
  <si>
    <t>Supply of Admixture to make smooth non shrink grout for anchoring activities including handling charges etc complete</t>
  </si>
  <si>
    <t>Kgs</t>
  </si>
  <si>
    <t>Supply of TechRevetment -  Articulating Block (AB400) fabric form mattress filled with grout having filled up thickness of 100mm  for erosion protections, scour protection, river training works, etc.</t>
  </si>
  <si>
    <t>Sqm</t>
  </si>
  <si>
    <t>Supply of Non-Woven geotextile made from polypropylene. The unit weight is 270 grams per sqm.</t>
  </si>
  <si>
    <t>Supply and Installation of High Strength Fine Aggregate Concrete grout to fill Articulating Block Fabric Form Mattress.</t>
  </si>
  <si>
    <t>A17.10e.03</t>
  </si>
  <si>
    <t>A17.10e.04</t>
  </si>
  <si>
    <t>A17.10e.05</t>
  </si>
  <si>
    <t>A17.10e.06</t>
  </si>
  <si>
    <t>A17.10e.07</t>
  </si>
  <si>
    <t>A17.10e.08</t>
  </si>
  <si>
    <t>A17.10e.09</t>
  </si>
  <si>
    <t>A17.10e.10</t>
  </si>
  <si>
    <t>A17.10e.11</t>
  </si>
  <si>
    <t>A17.10e.12</t>
  </si>
  <si>
    <t>A17.10e.13</t>
  </si>
  <si>
    <t>Retaining wall</t>
  </si>
  <si>
    <t>Retaining Wall</t>
  </si>
  <si>
    <t>Total A17.10d: Retaining wall : Carried Forward to Bill Summary</t>
  </si>
  <si>
    <t>A17.10d.05</t>
  </si>
  <si>
    <t>T Beam Girder super-structure, RCC grade M35</t>
  </si>
  <si>
    <t>Providing and laying 56 mm thick mastic asphalt wearing course with paving grade bitumen meeting the requirements given in Table 500-29, prepared by using mastic cooker and laid to required level and slope after cooking the surface,including providing anti-skid surface with bitumen precoated fine grained hard stone chipping of 13.2 mm nominal size at the rate of 0.005 cum per 10 sqm and an approximate spacing of 10 cm center to center in both direction ,pressed into surface when the temperature of surfaces is not less than 100° C ,protruding 1 mm to 4 mm over mastic surface, all complete as per Clause 515.</t>
  </si>
  <si>
    <t>Providing and laying of asphaltic plug joint to provide for horizontal movement of 25 mm and vertical movement of 2 mm, depth of joint varying from 75 mm to 100 mm, width varying from 500 mm to 750 mm (in traffic direction), covered with a closure plate of 200mm x 6mm of weldable structural steel conforming to IS: 2062, asphaltic plug to consist of polymer modified bitumen binder, carefully selected single size aggregate of 12.5 mm nominal size and a heat resistant foam caulking/backer rod, all as per approved drawings and specifications section Clause 2608 of MORTH specification for Road &amp; Bridge works, (5th revision).</t>
  </si>
  <si>
    <t>Providing and laying of compression seal joint consisting of steel armoured nosing at two edges of the joint gap suitably anchored to the deck concrete and a preformed chloroprene elastomer or closed cell foam joint sealer compressed and fixed into the joint gap with special adhesive binder to cater for a horizontal movement upto 40 mm and vertical movement of 3 mm. all as per approved drawings and specifications section Clause 2608 of MORTH specification for Road &amp; Bridge works, (5th revision).</t>
  </si>
  <si>
    <t>Supplying, fitting and fixing in position true to line and level elastomeric bearing conforming to IRC: 83 (Part-II) section IX and clause 2005 of MoRTH specifications for Road &amp; Bridge works (5th revision) complete including all accessories as per drawing and Technical Specifications 2000, 2200 and instruction of Engineer in charge.</t>
  </si>
  <si>
    <t>cc</t>
  </si>
  <si>
    <t>A8.02.14</t>
  </si>
  <si>
    <t>Reinforced cement concrete approach slab including reinforcement and formwork complete as per drawing and Technical specification(M25)</t>
  </si>
  <si>
    <t>Reinforced cement concrete approach slab including reinforcement and formwork complete as per drawing and Technical specification(M30)</t>
  </si>
  <si>
    <t>Supplying, Providing and laying gravel backing /Filter material underneath stone / Cement Concrete Block pitching on slopes complete as per drawing and Technical Specifications Section 2504 of MORTH specification for Road &amp; Bridge works (5th revision) and and as per direction of  Engineer in charge.</t>
  </si>
  <si>
    <t>Supplying and provding stone Pitching on slopes using sound ,hard, durable and fairly regular in shape and weighing each stone not less than 40  kg, as per drawings and Clause 2504 of  Technical specification for Road &amp; Bridge works MORTH  (5th revision) and as direction of  Engineer in charge.</t>
  </si>
  <si>
    <t>Providing&amp; fixing PVC 100mm pipe dia of material duly approved in drainage spouts with all costs, all operations contingencies, incidentals involved in the finished defect free item of work as per Drawings and directions of the Engineer in charge.</t>
  </si>
  <si>
    <t>Providing&amp; fixing PVC 150mm pipe dia of material duly approved as utility duct with all costs, all operations contingencies, incidentals involved in the finished defect free item of work as per Drawings and directions of the Engineer in charge.</t>
  </si>
  <si>
    <t>Painting two coats after filling the surface with synthetic enamel paint in all shades on new plastered concrete surfaces  as per  section 800 of MoRTH specifications for Road &amp; Bridge works (5th revision)  and instruction of Engineer in charge</t>
  </si>
  <si>
    <t>Supplying and fixing 15 cm dia 1.0 m long guard posts of RCC (1:2:4) using 7.5 kg of steel for each guard post with 12 mm size black hard granite stone chips including cost of all reinforcement and materials centering shuttering and watering carrying etc complete embedded in concrete of M 10 grade for a depth of 300mm inclusive of cost of reinforcement as per direction of Engineer-in Charge</t>
  </si>
  <si>
    <t>(a) M 20 Grade</t>
  </si>
  <si>
    <t>(b) M 25 Grade</t>
  </si>
  <si>
    <t>Plain/Reinforced cement concrete in open foundation complete as per drawing and technical specifications  RCC grade M-20</t>
  </si>
  <si>
    <t>Approach Slab (RCC M 20 Grade) including reinforcement complete as per drawings and Technical Specification Section 2700.</t>
  </si>
  <si>
    <t>Approach Slab (RCC M 25 Grade) including reinforcement complete as per drawings and Technical Specification Section 2700.</t>
  </si>
  <si>
    <t xml:space="preserve">Supplying and provding stone Pitching on slopes using sound ,hard, durable and fairly regular in shape and weighing each stone not less than 40  kg, as per drawings and Clause 2504 of  Technical specification for Road &amp; Bridge works MORTH  (5th revision) and as direction of  Engineer in charge. </t>
  </si>
  <si>
    <t>Providing and laying Cement concrete wearing coat M-30 grade including reinforcement complete as per drawing and Technical Specifications.</t>
  </si>
  <si>
    <t>Solid Slab super-structure, RCC grade M30</t>
  </si>
  <si>
    <t>Plain/Reinforced cement concrete in open foundation using concrete Mixer complete as per drawing and technical specificatons(PCC M20)</t>
  </si>
  <si>
    <t>Total A17.4g Road furniture (overhead signboard etc.): Carried Forward to Bill Summary(For 2 nos)</t>
  </si>
  <si>
    <t>A6.1.010</t>
  </si>
  <si>
    <t>A6.1.011</t>
  </si>
  <si>
    <t>A6.1.012</t>
  </si>
  <si>
    <t>A6.1.013</t>
  </si>
  <si>
    <t>A6.1.014</t>
  </si>
  <si>
    <t>A6.1.015</t>
  </si>
  <si>
    <t>A6.1.016</t>
  </si>
  <si>
    <t>A6.1.017</t>
  </si>
  <si>
    <t>A6.1.018</t>
  </si>
  <si>
    <t>A6.1.19</t>
  </si>
  <si>
    <t>A6.1.20</t>
  </si>
  <si>
    <t>A6.1.21</t>
  </si>
  <si>
    <t>A6.1.22</t>
  </si>
  <si>
    <t>A6.1.23</t>
  </si>
  <si>
    <t>A6.1.24</t>
  </si>
  <si>
    <t>A6.1.25</t>
  </si>
  <si>
    <t>A6.1.26</t>
  </si>
  <si>
    <t>A6.1.27</t>
  </si>
  <si>
    <t>A8.01.16</t>
  </si>
  <si>
    <t>A8.01.17</t>
  </si>
  <si>
    <t>A8.01.18</t>
  </si>
  <si>
    <t>A8.02.15</t>
  </si>
  <si>
    <t>A8.02.16</t>
  </si>
  <si>
    <t>A8.02.17</t>
  </si>
  <si>
    <t>A8.02.18</t>
  </si>
  <si>
    <t>A8.02.19</t>
  </si>
  <si>
    <t>Ref : SOR 2014</t>
  </si>
  <si>
    <t>U J Road</t>
  </si>
  <si>
    <r>
      <rPr>
        <b/>
        <sz val="10"/>
        <rFont val="Tahoma"/>
        <family val="2"/>
      </rPr>
      <t>Construction of Shoulder with Material obtained from borrowpits</t>
    </r>
    <r>
      <rPr>
        <sz val="10"/>
        <rFont val="Tahoma"/>
        <family val="2"/>
      </rPr>
      <t xml:space="preserve"> (Construction of shoulder with approved materials obtained from borrowpits and compacted to meet requirement of table 300-2)-</t>
    </r>
  </si>
  <si>
    <t>A2.2.02</t>
  </si>
  <si>
    <r>
      <rPr>
        <b/>
        <sz val="10"/>
        <rFont val="Tahoma"/>
        <family val="2"/>
      </rPr>
      <t>Granular Sub-base with Close Graded Material (Table:- 400-1)Plant Mix Method</t>
    </r>
    <r>
      <rPr>
        <sz val="10"/>
        <rFont val="Tahoma"/>
        <family val="2"/>
      </rPr>
      <t xml:space="preserve">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grading-VI material</t>
    </r>
  </si>
  <si>
    <r>
      <rPr>
        <b/>
        <sz val="10"/>
        <rFont val="Tahoma"/>
        <family val="2"/>
      </rPr>
      <t>Granular Sub-base with Coarse Graded Material (Table:- 400-1)Plant Mix Method</t>
    </r>
    <r>
      <rPr>
        <sz val="10"/>
        <rFont val="Tahoma"/>
        <family val="2"/>
      </rPr>
      <t xml:space="preserve"> (Construction of granular sub-base by providing coarse graded Material,mixing in a mechanical mix plant at OMC, carriage of mixed Material to work site, spreading in uniform layers with motor grader on prepared surface and compacting with vibratory power roller to achieve the desired density, complete as per clause 401 )for grading-IV material</t>
    </r>
  </si>
  <si>
    <t xml:space="preserve">     (i) Slab Culverts &amp; Retaining walls</t>
  </si>
  <si>
    <t xml:space="preserve">     (i) Slab Culverts </t>
  </si>
  <si>
    <t>RCC Crash Barrier (M 40 Grade) excluding cost of reinforcement complete as per drawings and Technical Specification Section 1700 and 2700</t>
  </si>
  <si>
    <t>RCC grade M25</t>
  </si>
  <si>
    <t>Providing fixing and laying tar paper on pier and abutment cap</t>
  </si>
  <si>
    <t>(b) M 30 Grade</t>
  </si>
  <si>
    <t>Supplying, Providing &amp; laying reinforced cement concrete M-30 grade (cast-in-situ) as per mix design prepared under relevant IS/IRC concrete codes using graded crushed stone aggregates cement and coarse sand of approved quality and quantities in Wearing coat using weigh batching, mechanically mixing, vibrating, centering &amp; shuttering, decentering using necessary plant equipments &amp; machinery including full compensation to all inclusive costs all operations contingencies incidentals involved for the finished defect free item of work complete to specification including cost of reinforcement complete as per drawing and technical specification and  section 1000, 1600, 2700, 900, 100 of MORTH specification for Road &amp; Bridge works, (5th revision) as directed by Engineer in charge.</t>
  </si>
  <si>
    <t>Fluroscent Strips (3 mtr per roll) for marking the structures</t>
  </si>
  <si>
    <t>Rolls</t>
  </si>
  <si>
    <t>Rmt</t>
  </si>
  <si>
    <t>Plain/Reinforced cement concrete in open foundation complete as per drawing and technical specifications RCC M-20</t>
  </si>
  <si>
    <t>Sand filling in foundation  as per approved drawing and technical specifications as per Clause 304  of   MORT&amp;H Specifications for Road &amp; Bridge works (5th Revision)  complete in all respect &amp; as per direction of the Engineer-in-Charge.</t>
  </si>
  <si>
    <r>
      <t xml:space="preserve">Plain/ Reinforced Cement Concrete in Open Foundation complete as per Drawing and Technical Specifications. Including steel shuttering formwork PCC Grade 1:3:6
</t>
    </r>
    <r>
      <rPr>
        <b/>
        <sz val="10"/>
        <rFont val="Cambria"/>
        <family val="1"/>
      </rPr>
      <t/>
    </r>
  </si>
  <si>
    <r>
      <t xml:space="preserve">Plain/ Reinforced Cement Concrete in Open Foundation complete as per Drawing and Technical Specifications. Including steel shuttering formwork PCC Grade M20
</t>
    </r>
    <r>
      <rPr>
        <b/>
        <sz val="10"/>
        <rFont val="Cambria"/>
        <family val="1"/>
      </rPr>
      <t/>
    </r>
  </si>
  <si>
    <r>
      <t xml:space="preserve"> Reinforced Cement Concrete in Open Foundation complete as per Drawing and Technical Specifications. Including steel shuttering formwork RCC Grade M20
</t>
    </r>
    <r>
      <rPr>
        <b/>
        <sz val="10"/>
        <rFont val="Cambria"/>
        <family val="1"/>
      </rPr>
      <t/>
    </r>
  </si>
  <si>
    <t>Providing&amp; fixing PVC 100mm pipe dia of material duly approved in draina with all costs, all operations contingencies, incidentals involved in the finished defect free item of work as per Drawings and directions of the Engineer in charge.</t>
  </si>
  <si>
    <t xml:space="preserve">Grit Opening complete as per Drawing and Technical Specifications. </t>
  </si>
  <si>
    <t>A17.3.03</t>
  </si>
  <si>
    <t>A17.3.04</t>
  </si>
  <si>
    <t>A17.3.05</t>
  </si>
  <si>
    <t>A17.3.06</t>
  </si>
  <si>
    <t>A17.3.07</t>
  </si>
  <si>
    <t>A17.3.08</t>
  </si>
  <si>
    <t>A17.3.09</t>
  </si>
  <si>
    <t>A17.3.10</t>
  </si>
  <si>
    <t>Junctions</t>
  </si>
  <si>
    <r>
      <rPr>
        <b/>
        <sz val="10"/>
        <rFont val="Tahoma"/>
        <family val="2"/>
      </rPr>
      <t>Granular Sub-base with Close Graded Material (Table:- 400-1)</t>
    </r>
    <r>
      <rPr>
        <sz val="10"/>
        <rFont val="Tahoma"/>
        <family val="2"/>
      </rPr>
      <t>Plant Mix Method (Construction of granular sub-base by providing close graded Material,mixing in a mechanical mix plant at OMC, carriage of mixed Material to work site, spreading in uniform layers with motor grader on prepared surface and compacting with vibratory power roller to achieve the desired density, complete as per clause 401 ) for grading-VI material</t>
    </r>
  </si>
  <si>
    <t>A17.10f.05</t>
  </si>
  <si>
    <t>A17.10f.06</t>
  </si>
  <si>
    <t>A17.10f.07</t>
  </si>
  <si>
    <t>A17.10f.08</t>
  </si>
  <si>
    <t>Excavation for structures (Excavation in hilly area in ordinary rock not requiring blasting by mechanical means including cutting and trimming of slopes and disposal of cut material with all leads and lifts..)</t>
  </si>
  <si>
    <t>Hilly Area Not Requiring Blasting</t>
  </si>
  <si>
    <r>
      <t xml:space="preserve">Plain/ Reinforced Cement Concrete in Open Foundation complete as per Drawing and Technical Specifications. Including steel shuttering formwork RCC Grade M25
</t>
    </r>
    <r>
      <rPr>
        <b/>
        <sz val="10"/>
        <rFont val="Cambria"/>
        <family val="1"/>
      </rPr>
      <t/>
    </r>
  </si>
  <si>
    <r>
      <t xml:space="preserve">Plain/ Reinforced Cement Concrete in Sub Structurecomplete as per Drawing and Technical Specifications. Including steel shuttering formwork RCC Grade M25
</t>
    </r>
    <r>
      <rPr>
        <b/>
        <sz val="10"/>
        <rFont val="Cambria"/>
        <family val="1"/>
      </rPr>
      <t/>
    </r>
  </si>
  <si>
    <t>Others including Toilet Blocks and Street lightining</t>
  </si>
  <si>
    <t>Toilet Blocks-L.S</t>
  </si>
  <si>
    <t>Providing Street Lightening in Built up areas as per Technical Specification</t>
  </si>
  <si>
    <t>Total A17.4h: Others including Toilet Blocks and Street lightining : Carried Forward to Summary</t>
  </si>
  <si>
    <t xml:space="preserve">Others including Toilet Blocks and Street lightining </t>
  </si>
  <si>
    <t>S.No.</t>
  </si>
  <si>
    <t>Bill of Items</t>
  </si>
  <si>
    <t>Total Amount</t>
  </si>
  <si>
    <t>(In Crores)</t>
  </si>
  <si>
    <t>BILL NO. 1 : SITE  CLEARANCE  AND  DISMANTLING</t>
  </si>
  <si>
    <t>BILL NO. 2 : EARTHWORK</t>
  </si>
  <si>
    <t>BILL NO. 3 : GRANULAR  SUB-BASE  AND  BASE  COURSE</t>
  </si>
  <si>
    <t>BILL NO. 4 : BITUMINOUS  COURSE</t>
  </si>
  <si>
    <t>BILL NO  5: CULVERTS</t>
  </si>
  <si>
    <t>BILL NO  6: BRIDGES (Underpasses, Viaduct, Minor &amp; Major Bridges)</t>
  </si>
  <si>
    <t>BILL NO  7A: TRUCK LAY BYES</t>
  </si>
  <si>
    <t>BILL NO  7B: BUS BYES</t>
  </si>
  <si>
    <t>BILL NO  8: DRAINAGE AND  PROTECTIVE  WORKS</t>
  </si>
  <si>
    <t>BILL NO. 9:  TRAFFIC  SIGN, MARKING &amp; OTHER APPURENANCES</t>
  </si>
  <si>
    <t>BILL NO.10:  MISCELLANEOUS</t>
  </si>
  <si>
    <t>BILL NO. 11: MAINTENANCE , REPAIRS &amp; REHABILITATION</t>
  </si>
  <si>
    <t xml:space="preserve"> - </t>
  </si>
  <si>
    <t>BILL NO. 12:  ELECTRICAL ITEMS</t>
  </si>
  <si>
    <t xml:space="preserve">                         -   </t>
  </si>
  <si>
    <t>ONE TIME RESTORATION for Ch. 420.520 to Ch. 425.411</t>
  </si>
  <si>
    <t>Civil Works Cost at (2018) =</t>
  </si>
  <si>
    <t>DESIGN ROAD LENGTH IN KM  (53.110 Km to 65.200 Km)</t>
  </si>
  <si>
    <t>BILL OF SUMMARY for Ukhrul Jessami Road (Design Km 53.110 to Km 65.200)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</si>
</sst>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quot;₹&quot;\ * #,##0.00_ ;_ &quot;₹&quot;\ * \-#,##0.00_ ;_ &quot;₹&quot;\ * &quot;-&quot;??_ ;_ @_ "/>
    <numFmt numFmtId="43" formatCode="_ * #,##0.00_ ;_ * \-#,##0.00_ ;_ * &quot;-&quot;??_ ;_ @_ "/>
    <numFmt numFmtId="164" formatCode="_(* #,##0_);_(* \(#,##0\);_(* &quot;-&quot;_);_(@_)"/>
    <numFmt numFmtId="165" formatCode="_(* #,##0.00_);_(* \(#,##0.00\);_(* &quot;-&quot;??_);_(@_)"/>
    <numFmt numFmtId="166" formatCode="_(* #,##0_);_(* \(#,##0\);_(* &quot;-&quot;??_);_(@_)"/>
    <numFmt numFmtId="167" formatCode="_ * #,##0_ ;_ * \-#,##0_ ;_ * &quot;-&quot;??_ ;_ @_ "/>
    <numFmt numFmtId="168" formatCode="#,##0.0"/>
    <numFmt numFmtId="169" formatCode="&quot;¥&quot;#,##0.00;[Red]&quot;¥&quot;\-#,##0.00"/>
    <numFmt numFmtId="170" formatCode="&quot; Area 233.874 &quot;\ &quot;Sqm&quot;"/>
    <numFmt numFmtId="171" formatCode="0.0"/>
    <numFmt numFmtId="172" formatCode="0_)"/>
    <numFmt numFmtId="173" formatCode="0.000"/>
    <numFmt numFmtId="174" formatCode="_(* #,##0.000_);_(* \(#,##0.000\);_(* &quot;-&quot;??_);_(@_)"/>
    <numFmt numFmtId="175" formatCode="_(* #,##0.00_);_(* \(#,##0.00\);_(* &quot;-&quot;_);_(@_)"/>
    <numFmt numFmtId="176" formatCode="#,##0.000"/>
    <numFmt numFmtId="177" formatCode="_ &quot;₹&quot;\ * #,##0_ ;_ &quot;₹&quot;\ * \-#,##0_ ;_ &quot;₹&quot;\ * &quot;-&quot;??_ ;_ @_ "/>
  </numFmts>
  <fonts count="22">
    <font>
      <sz val="11"/>
      <color theme="1"/>
      <name val="Calibri"/>
      <family val="2"/>
      <scheme val="minor"/>
    </font>
    <font>
      <sz val="11"/>
      <color theme="1"/>
      <name val="Calibri"/>
      <family val="2"/>
      <scheme val="minor"/>
    </font>
    <font>
      <b/>
      <sz val="11"/>
      <color theme="1"/>
      <name val="Cambria"/>
      <family val="1"/>
      <scheme val="major"/>
    </font>
    <font>
      <sz val="11"/>
      <color theme="1"/>
      <name val="Cambria"/>
      <family val="1"/>
      <scheme val="major"/>
    </font>
    <font>
      <sz val="10"/>
      <name val="Arial"/>
      <family val="2"/>
    </font>
    <font>
      <b/>
      <sz val="10"/>
      <name val="Cambria"/>
      <family val="1"/>
      <scheme val="major"/>
    </font>
    <font>
      <sz val="10"/>
      <name val="Tahoma"/>
      <family val="2"/>
    </font>
    <font>
      <b/>
      <sz val="10"/>
      <name val="Tahoma"/>
      <family val="2"/>
    </font>
    <font>
      <sz val="10"/>
      <color theme="1"/>
      <name val="Tahoma"/>
      <family val="2"/>
    </font>
    <font>
      <b/>
      <sz val="10"/>
      <color theme="1"/>
      <name val="Tahoma"/>
      <family val="2"/>
    </font>
    <font>
      <sz val="12"/>
      <name val="Arial MT"/>
    </font>
    <font>
      <sz val="10"/>
      <color rgb="FF000000"/>
      <name val="Tahoma"/>
      <family val="2"/>
    </font>
    <font>
      <b/>
      <sz val="10"/>
      <color indexed="8"/>
      <name val="Tahoma"/>
      <family val="2"/>
    </font>
    <font>
      <b/>
      <i/>
      <sz val="10"/>
      <name val="Tahoma"/>
      <family val="2"/>
    </font>
    <font>
      <sz val="10"/>
      <color indexed="8"/>
      <name val="Tahoma"/>
      <family val="2"/>
    </font>
    <font>
      <b/>
      <sz val="10"/>
      <name val="Cambria"/>
      <family val="1"/>
    </font>
    <font>
      <i/>
      <sz val="10"/>
      <color theme="1"/>
      <name val="Tahoma"/>
      <family val="2"/>
    </font>
    <font>
      <i/>
      <sz val="10"/>
      <name val="Tahoma"/>
      <family val="2"/>
    </font>
    <font>
      <b/>
      <i/>
      <sz val="10"/>
      <color theme="1"/>
      <name val="Tahoma"/>
      <family val="2"/>
    </font>
    <font>
      <sz val="10"/>
      <color theme="1"/>
      <name val="Arial"/>
      <family val="2"/>
    </font>
    <font>
      <b/>
      <sz val="10"/>
      <color theme="1"/>
      <name val="Trebuchet MS"/>
      <family val="2"/>
    </font>
    <font>
      <sz val="10"/>
      <color theme="1"/>
      <name val="Trebuchet MS"/>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style="hair">
        <color indexed="64"/>
      </left>
      <right style="hair">
        <color indexed="64"/>
      </right>
      <top style="hair">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5">
    <xf numFmtId="0" fontId="0" fillId="0" borderId="0"/>
    <xf numFmtId="165" fontId="1" fillId="0" borderId="0" applyFont="0" applyFill="0" applyBorder="0" applyAlignment="0" applyProtection="0"/>
    <xf numFmtId="0" fontId="4" fillId="0" borderId="0"/>
    <xf numFmtId="169" fontId="10" fillId="0" borderId="0"/>
    <xf numFmtId="170" fontId="4" fillId="0" borderId="0" applyFont="0" applyFill="0" applyBorder="0" applyAlignment="0" applyProtection="0"/>
    <xf numFmtId="0" fontId="4" fillId="0" borderId="0" applyFill="0"/>
    <xf numFmtId="0" fontId="4" fillId="0" borderId="0"/>
    <xf numFmtId="0" fontId="4" fillId="0" borderId="0" applyFill="0"/>
    <xf numFmtId="171" fontId="10" fillId="0" borderId="0"/>
    <xf numFmtId="173" fontId="4" fillId="0" borderId="0" applyFont="0" applyFill="0" applyBorder="0" applyAlignment="0" applyProtection="0"/>
    <xf numFmtId="0" fontId="4" fillId="0" borderId="0" applyFill="0"/>
    <xf numFmtId="0" fontId="4" fillId="0" borderId="0"/>
    <xf numFmtId="0" fontId="1" fillId="0" borderId="0"/>
    <xf numFmtId="0" fontId="4" fillId="0" borderId="0"/>
    <xf numFmtId="44" fontId="1" fillId="0" borderId="0" applyFont="0" applyFill="0" applyBorder="0" applyAlignment="0" applyProtection="0"/>
  </cellStyleXfs>
  <cellXfs count="376">
    <xf numFmtId="0" fontId="0" fillId="0" borderId="0" xfId="0"/>
    <xf numFmtId="166" fontId="0" fillId="0" borderId="0" xfId="1" applyNumberFormat="1" applyFont="1"/>
    <xf numFmtId="0" fontId="6" fillId="0" borderId="1" xfId="0" applyNumberFormat="1" applyFont="1" applyFill="1" applyBorder="1" applyAlignment="1" applyProtection="1">
      <alignment horizontal="center" vertical="center"/>
    </xf>
    <xf numFmtId="0" fontId="6"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168" fontId="6" fillId="0" borderId="1" xfId="0" applyNumberFormat="1" applyFont="1" applyFill="1" applyBorder="1" applyAlignment="1">
      <alignment horizontal="center" vertical="center" wrapText="1"/>
    </xf>
    <xf numFmtId="0" fontId="6" fillId="0" borderId="0" xfId="2" applyFont="1" applyFill="1" applyAlignment="1">
      <alignment horizontal="left" vertical="center"/>
    </xf>
    <xf numFmtId="0" fontId="8" fillId="0" borderId="0" xfId="0" applyFont="1" applyAlignment="1">
      <alignment horizontal="left" vertical="center"/>
    </xf>
    <xf numFmtId="0" fontId="7" fillId="0" borderId="1" xfId="2" applyFont="1" applyFill="1" applyBorder="1" applyAlignment="1">
      <alignment horizontal="justify" vertical="center" wrapText="1"/>
    </xf>
    <xf numFmtId="0" fontId="8" fillId="0" borderId="0" xfId="0" applyFont="1" applyAlignment="1">
      <alignment horizontal="justify" vertical="center"/>
    </xf>
    <xf numFmtId="164" fontId="6" fillId="0" borderId="1" xfId="1" applyNumberFormat="1" applyFont="1" applyFill="1" applyBorder="1" applyAlignment="1">
      <alignment horizontal="left" vertical="center" wrapText="1"/>
    </xf>
    <xf numFmtId="164" fontId="6" fillId="0" borderId="1" xfId="1" applyNumberFormat="1" applyFont="1" applyFill="1" applyBorder="1" applyAlignment="1">
      <alignment horizontal="left" vertical="center"/>
    </xf>
    <xf numFmtId="164" fontId="6" fillId="0" borderId="1" xfId="1" applyNumberFormat="1" applyFont="1" applyFill="1" applyBorder="1" applyAlignment="1" applyProtection="1">
      <alignment horizontal="left" vertical="center"/>
    </xf>
    <xf numFmtId="164" fontId="8" fillId="0" borderId="0" xfId="1" applyNumberFormat="1" applyFont="1" applyAlignment="1">
      <alignment horizontal="left" vertical="center"/>
    </xf>
    <xf numFmtId="0" fontId="6" fillId="0" borderId="1" xfId="2" applyFont="1" applyFill="1" applyBorder="1" applyAlignment="1">
      <alignment horizontal="center" vertical="center" wrapText="1"/>
    </xf>
    <xf numFmtId="0" fontId="8" fillId="0" borderId="0" xfId="0" applyFont="1" applyAlignment="1">
      <alignment horizontal="center" vertical="center"/>
    </xf>
    <xf numFmtId="0" fontId="6" fillId="0" borderId="1" xfId="2" applyFont="1" applyFill="1" applyBorder="1" applyAlignment="1">
      <alignment horizontal="center" vertical="center"/>
    </xf>
    <xf numFmtId="2" fontId="6" fillId="0" borderId="1"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6" fillId="0" borderId="0" xfId="2" applyFont="1" applyFill="1" applyBorder="1" applyAlignment="1">
      <alignment horizontal="left" vertical="center"/>
    </xf>
    <xf numFmtId="0" fontId="8" fillId="0" borderId="0" xfId="0" applyFont="1" applyBorder="1" applyAlignment="1">
      <alignment horizontal="left" vertical="center"/>
    </xf>
    <xf numFmtId="0" fontId="7" fillId="0" borderId="1" xfId="2" applyFont="1" applyFill="1" applyBorder="1" applyAlignment="1">
      <alignment horizontal="left" vertical="center" wrapText="1"/>
    </xf>
    <xf numFmtId="0" fontId="7" fillId="0" borderId="1" xfId="2" applyFont="1" applyFill="1" applyBorder="1" applyAlignment="1">
      <alignment horizontal="center" vertical="center" wrapText="1"/>
    </xf>
    <xf numFmtId="164" fontId="7" fillId="0" borderId="1" xfId="1" applyNumberFormat="1" applyFont="1" applyFill="1" applyBorder="1" applyAlignment="1">
      <alignment horizontal="left" vertical="center" wrapText="1"/>
    </xf>
    <xf numFmtId="0" fontId="7" fillId="0" borderId="1" xfId="0" applyNumberFormat="1" applyFont="1" applyFill="1" applyBorder="1" applyAlignment="1">
      <alignment horizontal="justify" vertical="center" wrapText="1"/>
    </xf>
    <xf numFmtId="0" fontId="7" fillId="0" borderId="0" xfId="2" applyFont="1" applyFill="1" applyAlignment="1">
      <alignment horizontal="left" vertical="center"/>
    </xf>
    <xf numFmtId="0" fontId="9" fillId="0" borderId="0" xfId="0" applyFont="1" applyAlignment="1">
      <alignment horizontal="left" vertical="center"/>
    </xf>
    <xf numFmtId="0" fontId="9" fillId="0" borderId="1" xfId="0" applyFont="1" applyFill="1" applyBorder="1" applyAlignment="1">
      <alignment vertical="top" wrapText="1"/>
    </xf>
    <xf numFmtId="2" fontId="7" fillId="0" borderId="1" xfId="2" applyNumberFormat="1" applyFont="1" applyFill="1" applyBorder="1" applyAlignment="1">
      <alignment horizontal="center" vertical="center"/>
    </xf>
    <xf numFmtId="0" fontId="7" fillId="0" borderId="1" xfId="0" applyNumberFormat="1" applyFont="1" applyFill="1" applyBorder="1" applyAlignment="1" applyProtection="1">
      <alignment horizontal="center" vertical="center" wrapText="1"/>
    </xf>
    <xf numFmtId="164" fontId="7" fillId="0" borderId="1" xfId="1" applyNumberFormat="1" applyFont="1" applyFill="1" applyBorder="1" applyAlignment="1">
      <alignment horizontal="left" vertical="center"/>
    </xf>
    <xf numFmtId="168" fontId="7" fillId="0" borderId="1" xfId="0" applyNumberFormat="1" applyFont="1" applyFill="1" applyBorder="1" applyAlignment="1">
      <alignment horizontal="center" vertical="center" wrapText="1"/>
    </xf>
    <xf numFmtId="0" fontId="9" fillId="0" borderId="1" xfId="0" applyFont="1" applyBorder="1" applyAlignment="1">
      <alignment horizontal="left" vertical="center"/>
    </xf>
    <xf numFmtId="0" fontId="7" fillId="0" borderId="0" xfId="2" applyFont="1" applyFill="1" applyBorder="1" applyAlignment="1">
      <alignment horizontal="center" vertical="center" wrapText="1"/>
    </xf>
    <xf numFmtId="0" fontId="9" fillId="0" borderId="1" xfId="0" applyFont="1" applyFill="1" applyBorder="1" applyAlignment="1">
      <alignment horizontal="center" vertical="top" wrapText="1"/>
    </xf>
    <xf numFmtId="0" fontId="7" fillId="0" borderId="1" xfId="2" applyFont="1" applyFill="1" applyBorder="1" applyAlignment="1">
      <alignment vertical="top" wrapText="1"/>
    </xf>
    <xf numFmtId="2" fontId="6" fillId="0" borderId="1" xfId="3" applyNumberFormat="1" applyFont="1" applyFill="1" applyBorder="1" applyAlignment="1">
      <alignment horizontal="center" vertical="center"/>
    </xf>
    <xf numFmtId="3" fontId="6" fillId="0" borderId="1" xfId="3" applyNumberFormat="1" applyFont="1" applyFill="1" applyBorder="1" applyAlignment="1">
      <alignment horizontal="right"/>
    </xf>
    <xf numFmtId="0" fontId="6" fillId="0" borderId="1" xfId="3" applyNumberFormat="1" applyFont="1" applyFill="1" applyBorder="1" applyAlignment="1" applyProtection="1">
      <alignment horizontal="justify" vertical="center" wrapText="1"/>
    </xf>
    <xf numFmtId="0" fontId="6" fillId="0" borderId="1" xfId="3" applyNumberFormat="1" applyFont="1" applyFill="1" applyBorder="1" applyAlignment="1">
      <alignment horizontal="justify" vertical="center" wrapText="1"/>
    </xf>
    <xf numFmtId="2" fontId="6" fillId="0" borderId="1" xfId="3" quotePrefix="1" applyNumberFormat="1" applyFont="1" applyFill="1" applyBorder="1" applyAlignment="1" applyProtection="1">
      <alignment horizontal="center" vertical="center"/>
    </xf>
    <xf numFmtId="0" fontId="6" fillId="0" borderId="1" xfId="3" applyNumberFormat="1" applyFont="1" applyFill="1" applyBorder="1" applyAlignment="1" applyProtection="1">
      <alignment horizontal="center" vertical="center"/>
    </xf>
    <xf numFmtId="0" fontId="8" fillId="0" borderId="1" xfId="5" applyFont="1" applyFill="1" applyBorder="1" applyAlignment="1" applyProtection="1">
      <alignment horizontal="justify" vertical="center" wrapText="1"/>
    </xf>
    <xf numFmtId="0" fontId="11" fillId="0" borderId="1" xfId="3" applyNumberFormat="1" applyFont="1" applyFill="1" applyBorder="1" applyAlignment="1">
      <alignment horizontal="justify" vertical="center" wrapText="1"/>
    </xf>
    <xf numFmtId="1" fontId="6" fillId="0" borderId="0" xfId="6" applyNumberFormat="1" applyFont="1" applyFill="1" applyBorder="1" applyAlignment="1">
      <alignment horizontal="center" vertical="center"/>
    </xf>
    <xf numFmtId="0" fontId="6" fillId="0" borderId="1" xfId="8" applyNumberFormat="1" applyFont="1" applyFill="1" applyBorder="1" applyAlignment="1" applyProtection="1">
      <alignment horizontal="center" vertical="center"/>
    </xf>
    <xf numFmtId="172" fontId="6" fillId="0" borderId="0" xfId="8" applyNumberFormat="1" applyFont="1" applyFill="1"/>
    <xf numFmtId="0" fontId="6" fillId="0" borderId="1" xfId="8" applyNumberFormat="1" applyFont="1" applyFill="1" applyBorder="1" applyAlignment="1" applyProtection="1">
      <alignment horizontal="justify" vertical="center" wrapText="1"/>
    </xf>
    <xf numFmtId="2" fontId="6" fillId="0" borderId="1" xfId="8" applyNumberFormat="1" applyFont="1" applyFill="1" applyBorder="1" applyAlignment="1">
      <alignment horizontal="center" vertical="center"/>
    </xf>
    <xf numFmtId="0" fontId="6" fillId="0" borderId="1" xfId="8" applyNumberFormat="1" applyFont="1" applyFill="1" applyBorder="1" applyAlignment="1">
      <alignment horizontal="justify" vertical="center" wrapText="1"/>
    </xf>
    <xf numFmtId="2" fontId="6" fillId="0" borderId="1" xfId="8" quotePrefix="1" applyNumberFormat="1" applyFont="1" applyFill="1" applyBorder="1" applyAlignment="1" applyProtection="1">
      <alignment horizontal="center" vertical="center"/>
    </xf>
    <xf numFmtId="0" fontId="8" fillId="0" borderId="1" xfId="10" quotePrefix="1" applyFont="1" applyFill="1" applyBorder="1" applyAlignment="1" applyProtection="1">
      <alignment horizontal="justify" vertical="center" wrapText="1"/>
    </xf>
    <xf numFmtId="2" fontId="6" fillId="0" borderId="1" xfId="8" applyNumberFormat="1" applyFont="1" applyFill="1" applyBorder="1" applyAlignment="1" applyProtection="1">
      <alignment horizontal="center" vertical="center"/>
    </xf>
    <xf numFmtId="0" fontId="6" fillId="0" borderId="1" xfId="8" applyNumberFormat="1" applyFont="1" applyFill="1" applyBorder="1" applyAlignment="1">
      <alignment horizontal="center" vertical="center" wrapText="1"/>
    </xf>
    <xf numFmtId="0" fontId="8" fillId="0" borderId="1" xfId="10" applyFont="1" applyFill="1" applyBorder="1" applyAlignment="1" applyProtection="1">
      <alignment horizontal="justify" vertical="center" wrapText="1"/>
    </xf>
    <xf numFmtId="0" fontId="6" fillId="0" borderId="1" xfId="8" quotePrefix="1" applyNumberFormat="1" applyFont="1" applyFill="1" applyBorder="1" applyAlignment="1" applyProtection="1">
      <alignment horizontal="justify" vertical="center" wrapText="1"/>
    </xf>
    <xf numFmtId="0" fontId="6" fillId="0" borderId="1" xfId="8" applyNumberFormat="1" applyFont="1" applyFill="1" applyBorder="1" applyAlignment="1" applyProtection="1">
      <alignment horizontal="center" vertical="center" wrapText="1"/>
    </xf>
    <xf numFmtId="0" fontId="6" fillId="0" borderId="1" xfId="8" applyNumberFormat="1" applyFont="1" applyFill="1" applyBorder="1" applyAlignment="1">
      <alignment horizontal="center" vertical="center"/>
    </xf>
    <xf numFmtId="0" fontId="7" fillId="0" borderId="1" xfId="2" applyFont="1" applyFill="1" applyBorder="1" applyAlignment="1">
      <alignment vertical="center" wrapText="1"/>
    </xf>
    <xf numFmtId="164" fontId="7" fillId="0" borderId="1" xfId="1" applyNumberFormat="1" applyFont="1" applyFill="1" applyBorder="1" applyAlignment="1">
      <alignment vertical="center" wrapText="1"/>
    </xf>
    <xf numFmtId="164" fontId="6" fillId="0" borderId="1" xfId="1" applyNumberFormat="1" applyFont="1" applyFill="1" applyBorder="1" applyAlignment="1">
      <alignment vertical="center" wrapText="1"/>
    </xf>
    <xf numFmtId="164" fontId="8" fillId="0" borderId="0" xfId="1" applyNumberFormat="1" applyFont="1" applyAlignment="1">
      <alignment vertical="center"/>
    </xf>
    <xf numFmtId="164" fontId="7" fillId="0" borderId="1" xfId="1" applyNumberFormat="1" applyFont="1" applyFill="1" applyBorder="1" applyAlignment="1">
      <alignment horizontal="center" vertical="center" wrapText="1"/>
    </xf>
    <xf numFmtId="164" fontId="6" fillId="0" borderId="1" xfId="1" applyNumberFormat="1" applyFont="1" applyFill="1" applyBorder="1" applyAlignment="1">
      <alignment horizontal="center" vertical="center" wrapText="1"/>
    </xf>
    <xf numFmtId="0" fontId="6" fillId="0" borderId="1" xfId="3" applyNumberFormat="1" applyFont="1" applyFill="1" applyBorder="1" applyAlignment="1" applyProtection="1">
      <alignment horizontal="center" vertical="center" wrapText="1"/>
    </xf>
    <xf numFmtId="0" fontId="6" fillId="0" borderId="1" xfId="3" applyNumberFormat="1" applyFont="1" applyFill="1" applyBorder="1" applyAlignment="1">
      <alignment horizontal="center" vertical="center" wrapText="1"/>
    </xf>
    <xf numFmtId="164" fontId="8" fillId="0" borderId="0" xfId="1" applyNumberFormat="1" applyFont="1" applyAlignment="1">
      <alignment horizontal="center" vertical="center"/>
    </xf>
    <xf numFmtId="0" fontId="6" fillId="0" borderId="1" xfId="10" applyFont="1" applyFill="1" applyBorder="1" applyAlignment="1" applyProtection="1">
      <alignment horizontal="center" vertical="center"/>
    </xf>
    <xf numFmtId="0" fontId="6" fillId="0" borderId="1" xfId="10" applyFont="1" applyFill="1" applyBorder="1" applyAlignment="1" applyProtection="1">
      <alignment horizontal="center" vertical="center" wrapText="1"/>
      <protection locked="0"/>
    </xf>
    <xf numFmtId="3" fontId="6" fillId="0" borderId="1" xfId="3" applyNumberFormat="1" applyFont="1" applyFill="1" applyBorder="1" applyAlignment="1">
      <alignment vertical="center"/>
    </xf>
    <xf numFmtId="3" fontId="13" fillId="0" borderId="1" xfId="3" applyNumberFormat="1" applyFont="1" applyBorder="1" applyAlignment="1">
      <alignment vertical="center"/>
    </xf>
    <xf numFmtId="167" fontId="6" fillId="0" borderId="1" xfId="9" applyNumberFormat="1" applyFont="1" applyFill="1" applyBorder="1" applyAlignment="1" applyProtection="1">
      <alignment vertical="center"/>
    </xf>
    <xf numFmtId="167" fontId="6" fillId="0" borderId="1" xfId="9" applyNumberFormat="1" applyFont="1" applyFill="1" applyBorder="1" applyAlignment="1">
      <alignment vertical="center"/>
    </xf>
    <xf numFmtId="167" fontId="13" fillId="0" borderId="1" xfId="9" applyNumberFormat="1" applyFont="1" applyBorder="1" applyAlignment="1">
      <alignment vertical="center"/>
    </xf>
    <xf numFmtId="0" fontId="5" fillId="0" borderId="1" xfId="2" applyFont="1" applyFill="1" applyBorder="1" applyAlignment="1">
      <alignment vertical="center"/>
    </xf>
    <xf numFmtId="164" fontId="8" fillId="0" borderId="1" xfId="1" applyNumberFormat="1" applyFont="1" applyBorder="1" applyAlignment="1">
      <alignment vertical="center"/>
    </xf>
    <xf numFmtId="0" fontId="7" fillId="0" borderId="1" xfId="7" quotePrefix="1" applyFont="1" applyFill="1" applyBorder="1" applyAlignment="1">
      <alignment vertical="center"/>
    </xf>
    <xf numFmtId="172" fontId="12" fillId="0" borderId="1" xfId="3" applyNumberFormat="1" applyFont="1" applyBorder="1" applyAlignment="1">
      <alignment horizontal="center" vertical="center"/>
    </xf>
    <xf numFmtId="0" fontId="8" fillId="0" borderId="1" xfId="0" applyFont="1" applyBorder="1" applyAlignment="1">
      <alignment horizontal="center" vertical="center"/>
    </xf>
    <xf numFmtId="0" fontId="7" fillId="0" borderId="1" xfId="7" quotePrefix="1" applyFont="1" applyFill="1" applyBorder="1" applyAlignment="1">
      <alignment horizontal="center" vertical="center"/>
    </xf>
    <xf numFmtId="0" fontId="5" fillId="0" borderId="1" xfId="2" applyFont="1" applyFill="1" applyBorder="1" applyAlignment="1">
      <alignment horizontal="center" vertical="center"/>
    </xf>
    <xf numFmtId="2" fontId="6" fillId="0" borderId="1" xfId="3" applyNumberFormat="1" applyFont="1" applyFill="1" applyBorder="1" applyAlignment="1">
      <alignment horizontal="center" vertical="center" wrapText="1"/>
    </xf>
    <xf numFmtId="171" fontId="6" fillId="0" borderId="1" xfId="3" applyNumberFormat="1" applyFont="1" applyFill="1" applyBorder="1" applyAlignment="1">
      <alignment horizontal="center" vertical="center" wrapText="1"/>
    </xf>
    <xf numFmtId="0" fontId="7" fillId="0" borderId="0" xfId="2" applyFont="1" applyFill="1" applyBorder="1" applyAlignment="1">
      <alignment horizontal="justify" vertical="center"/>
    </xf>
    <xf numFmtId="172" fontId="12" fillId="0" borderId="1" xfId="3" applyNumberFormat="1" applyFont="1" applyBorder="1" applyAlignment="1">
      <alignment horizontal="justify" vertical="center" wrapText="1"/>
    </xf>
    <xf numFmtId="0" fontId="7" fillId="0" borderId="1" xfId="7" quotePrefix="1" applyFont="1" applyFill="1" applyBorder="1" applyAlignment="1">
      <alignment horizontal="justify" vertical="center"/>
    </xf>
    <xf numFmtId="0" fontId="11" fillId="0" borderId="1" xfId="8" quotePrefix="1" applyNumberFormat="1" applyFont="1" applyFill="1" applyBorder="1" applyAlignment="1">
      <alignment horizontal="justify" vertical="center" wrapText="1"/>
    </xf>
    <xf numFmtId="0" fontId="11" fillId="0" borderId="1" xfId="8" applyNumberFormat="1" applyFont="1" applyFill="1" applyBorder="1" applyAlignment="1">
      <alignment horizontal="justify" vertical="center" wrapText="1"/>
    </xf>
    <xf numFmtId="0" fontId="8" fillId="0" borderId="1" xfId="0" applyFont="1" applyBorder="1" applyAlignment="1">
      <alignment horizontal="justify" vertical="center"/>
    </xf>
    <xf numFmtId="0" fontId="9" fillId="0" borderId="1" xfId="0" applyFont="1" applyBorder="1" applyAlignment="1">
      <alignment horizontal="justify" vertical="center"/>
    </xf>
    <xf numFmtId="0" fontId="6" fillId="0" borderId="1" xfId="3" applyNumberFormat="1" applyFont="1" applyFill="1" applyBorder="1" applyAlignment="1">
      <alignment horizontal="center" vertical="center"/>
    </xf>
    <xf numFmtId="0" fontId="6" fillId="0" borderId="1" xfId="5" applyFont="1" applyFill="1" applyBorder="1" applyAlignment="1" applyProtection="1">
      <alignment horizontal="center" vertical="center"/>
    </xf>
    <xf numFmtId="171" fontId="6" fillId="0" borderId="1" xfId="3" quotePrefix="1" applyNumberFormat="1" applyFont="1" applyFill="1" applyBorder="1" applyAlignment="1" applyProtection="1">
      <alignment horizontal="center" vertical="center" wrapText="1"/>
    </xf>
    <xf numFmtId="172" fontId="14" fillId="0" borderId="1" xfId="3" applyNumberFormat="1" applyFont="1" applyBorder="1" applyAlignment="1">
      <alignment horizontal="center" vertical="center" wrapText="1"/>
    </xf>
    <xf numFmtId="0" fontId="6" fillId="0" borderId="1" xfId="7" quotePrefix="1" applyFont="1" applyFill="1" applyBorder="1" applyAlignment="1">
      <alignment horizontal="center" vertical="center" wrapText="1"/>
    </xf>
    <xf numFmtId="2" fontId="6" fillId="0" borderId="1" xfId="8" applyNumberFormat="1" applyFont="1" applyFill="1" applyBorder="1" applyAlignment="1">
      <alignment horizontal="center" vertical="center" wrapText="1"/>
    </xf>
    <xf numFmtId="171" fontId="6" fillId="0" borderId="1" xfId="7" quotePrefix="1" applyNumberFormat="1" applyFont="1" applyFill="1" applyBorder="1" applyAlignment="1" applyProtection="1">
      <alignment horizontal="center" vertical="center" wrapText="1"/>
    </xf>
    <xf numFmtId="171" fontId="6" fillId="0" borderId="1" xfId="8" quotePrefix="1" applyNumberFormat="1" applyFont="1" applyFill="1" applyBorder="1" applyAlignment="1" applyProtection="1">
      <alignment horizontal="center" vertical="center" wrapText="1"/>
    </xf>
    <xf numFmtId="2" fontId="6" fillId="0" borderId="1" xfId="8" quotePrefix="1" applyNumberFormat="1" applyFont="1" applyFill="1" applyBorder="1" applyAlignment="1" applyProtection="1">
      <alignment horizontal="center" vertical="center" wrapText="1"/>
    </xf>
    <xf numFmtId="2" fontId="6" fillId="0" borderId="1" xfId="8" applyNumberFormat="1" applyFont="1" applyFill="1" applyBorder="1" applyAlignment="1" applyProtection="1">
      <alignment horizontal="center" vertical="center" wrapText="1"/>
    </xf>
    <xf numFmtId="171" fontId="6" fillId="0" borderId="1" xfId="8" applyNumberFormat="1" applyFont="1" applyFill="1" applyBorder="1" applyAlignment="1">
      <alignment horizontal="center" vertical="center" wrapText="1"/>
    </xf>
    <xf numFmtId="0" fontId="5" fillId="0" borderId="1" xfId="2" applyFont="1" applyFill="1" applyBorder="1" applyAlignment="1">
      <alignment vertical="center" wrapText="1"/>
    </xf>
    <xf numFmtId="0" fontId="8" fillId="0" borderId="0" xfId="0" applyFont="1" applyAlignment="1">
      <alignment horizontal="center" vertical="center" wrapText="1"/>
    </xf>
    <xf numFmtId="0" fontId="6" fillId="0" borderId="1" xfId="0" applyNumberFormat="1" applyFont="1" applyFill="1" applyBorder="1" applyAlignment="1" applyProtection="1">
      <alignment horizontal="justify" vertical="top" wrapText="1"/>
    </xf>
    <xf numFmtId="0" fontId="6" fillId="0" borderId="1" xfId="0" applyNumberFormat="1" applyFont="1" applyFill="1" applyBorder="1" applyAlignment="1">
      <alignment horizontal="justify" vertical="top" wrapText="1"/>
    </xf>
    <xf numFmtId="0" fontId="6" fillId="0" borderId="1" xfId="2" applyFont="1" applyFill="1" applyBorder="1" applyAlignment="1">
      <alignment horizontal="center" vertical="top"/>
    </xf>
    <xf numFmtId="0" fontId="6" fillId="0" borderId="1" xfId="2" quotePrefix="1" applyFont="1" applyFill="1" applyBorder="1" applyAlignment="1">
      <alignment horizontal="center" vertical="top" wrapText="1"/>
    </xf>
    <xf numFmtId="0" fontId="6" fillId="0" borderId="1" xfId="2" applyFont="1" applyFill="1" applyBorder="1" applyAlignment="1">
      <alignment horizontal="justify" vertical="top" wrapText="1"/>
    </xf>
    <xf numFmtId="166" fontId="7" fillId="0" borderId="0" xfId="1" applyNumberFormat="1" applyFont="1" applyFill="1" applyBorder="1" applyAlignment="1">
      <alignment horizontal="center" vertical="center"/>
    </xf>
    <xf numFmtId="166" fontId="7" fillId="0" borderId="1" xfId="1" applyNumberFormat="1" applyFont="1" applyFill="1" applyBorder="1" applyAlignment="1">
      <alignment horizontal="center" vertical="center" wrapText="1"/>
    </xf>
    <xf numFmtId="166" fontId="6" fillId="0" borderId="1" xfId="1" applyNumberFormat="1" applyFont="1" applyFill="1" applyBorder="1" applyAlignment="1">
      <alignment horizontal="center" vertical="center" wrapText="1"/>
    </xf>
    <xf numFmtId="166" fontId="6" fillId="0" borderId="1" xfId="1" applyNumberFormat="1" applyFont="1" applyFill="1" applyBorder="1" applyAlignment="1">
      <alignment horizontal="center" vertical="top" wrapText="1"/>
    </xf>
    <xf numFmtId="166" fontId="6" fillId="0" borderId="1" xfId="1" applyNumberFormat="1" applyFont="1" applyFill="1" applyBorder="1" applyAlignment="1">
      <alignment horizontal="center" vertical="center"/>
    </xf>
    <xf numFmtId="166" fontId="6" fillId="0" borderId="1" xfId="1" applyNumberFormat="1" applyFont="1" applyFill="1" applyBorder="1" applyAlignment="1">
      <alignment horizontal="center" wrapText="1"/>
    </xf>
    <xf numFmtId="166" fontId="6" fillId="0" borderId="1" xfId="1" applyNumberFormat="1" applyFont="1" applyFill="1" applyBorder="1" applyAlignment="1">
      <alignment horizontal="center"/>
    </xf>
    <xf numFmtId="166" fontId="6" fillId="0" borderId="1" xfId="1" applyNumberFormat="1" applyFont="1" applyFill="1" applyBorder="1" applyAlignment="1" applyProtection="1">
      <alignment horizontal="center" vertical="center"/>
    </xf>
    <xf numFmtId="166" fontId="7" fillId="0" borderId="1" xfId="1" applyNumberFormat="1" applyFont="1" applyFill="1" applyBorder="1" applyAlignment="1">
      <alignment horizontal="center" vertical="center"/>
    </xf>
    <xf numFmtId="166" fontId="8" fillId="0" borderId="0" xfId="1" applyNumberFormat="1" applyFont="1" applyAlignment="1">
      <alignment horizontal="center" vertical="center"/>
    </xf>
    <xf numFmtId="166" fontId="7" fillId="0" borderId="0" xfId="1" applyNumberFormat="1" applyFont="1" applyFill="1" applyBorder="1" applyAlignment="1">
      <alignment vertical="center"/>
    </xf>
    <xf numFmtId="166" fontId="7" fillId="0" borderId="1" xfId="1" applyNumberFormat="1" applyFont="1" applyFill="1" applyBorder="1" applyAlignment="1">
      <alignment horizontal="left" vertical="center" wrapText="1"/>
    </xf>
    <xf numFmtId="166" fontId="6" fillId="0" borderId="1" xfId="1" applyNumberFormat="1" applyFont="1" applyFill="1" applyBorder="1" applyAlignment="1">
      <alignment horizontal="left" vertical="center" wrapText="1"/>
    </xf>
    <xf numFmtId="166" fontId="6" fillId="0" borderId="1" xfId="1" applyNumberFormat="1" applyFont="1" applyFill="1" applyBorder="1" applyAlignment="1">
      <alignment vertical="center" wrapText="1"/>
    </xf>
    <xf numFmtId="166" fontId="9" fillId="0" borderId="1" xfId="1" applyNumberFormat="1" applyFont="1" applyBorder="1" applyAlignment="1">
      <alignment horizontal="left" vertical="center"/>
    </xf>
    <xf numFmtId="166" fontId="8" fillId="0" borderId="0" xfId="1" applyNumberFormat="1" applyFont="1" applyAlignment="1">
      <alignment horizontal="left" vertical="center"/>
    </xf>
    <xf numFmtId="0" fontId="7" fillId="0" borderId="1" xfId="2" applyFont="1" applyFill="1" applyBorder="1" applyAlignment="1">
      <alignment horizontal="center" vertical="top" wrapText="1"/>
    </xf>
    <xf numFmtId="0" fontId="6" fillId="0" borderId="1" xfId="2" applyFont="1" applyFill="1" applyBorder="1" applyAlignment="1">
      <alignment horizontal="center" vertical="top" wrapText="1"/>
    </xf>
    <xf numFmtId="0" fontId="6" fillId="0" borderId="1" xfId="0" applyNumberFormat="1" applyFont="1" applyFill="1" applyBorder="1" applyAlignment="1" applyProtection="1">
      <alignment horizontal="center" vertical="top" wrapText="1"/>
    </xf>
    <xf numFmtId="0" fontId="6" fillId="0" borderId="1" xfId="0" applyNumberFormat="1" applyFont="1" applyFill="1" applyBorder="1" applyAlignment="1" applyProtection="1">
      <alignment horizontal="center" vertical="top"/>
    </xf>
    <xf numFmtId="0" fontId="6" fillId="0" borderId="1" xfId="0" applyNumberFormat="1" applyFont="1" applyFill="1" applyBorder="1" applyAlignment="1">
      <alignment horizontal="center" vertical="top" wrapText="1"/>
    </xf>
    <xf numFmtId="0" fontId="6" fillId="0" borderId="1" xfId="0" applyNumberFormat="1" applyFont="1" applyFill="1" applyBorder="1" applyAlignment="1">
      <alignment horizontal="center" vertical="top"/>
    </xf>
    <xf numFmtId="168" fontId="6" fillId="0" borderId="1" xfId="0" applyNumberFormat="1" applyFont="1" applyFill="1" applyBorder="1" applyAlignment="1">
      <alignment horizontal="center" vertical="top" wrapText="1"/>
    </xf>
    <xf numFmtId="0" fontId="8" fillId="0" borderId="0" xfId="0" applyFont="1" applyAlignment="1">
      <alignment horizontal="center" vertical="top"/>
    </xf>
    <xf numFmtId="0" fontId="7" fillId="0" borderId="1" xfId="2" applyFont="1" applyFill="1" applyBorder="1" applyAlignment="1">
      <alignment horizontal="center" vertical="center"/>
    </xf>
    <xf numFmtId="0" fontId="7" fillId="0" borderId="1" xfId="0" applyNumberFormat="1" applyFont="1" applyFill="1" applyBorder="1" applyAlignment="1" applyProtection="1">
      <alignment horizontal="center" vertical="top"/>
    </xf>
    <xf numFmtId="0" fontId="7" fillId="0" borderId="1" xfId="0" applyNumberFormat="1" applyFont="1" applyFill="1" applyBorder="1" applyAlignment="1" applyProtection="1">
      <alignment horizontal="center" vertical="center"/>
    </xf>
    <xf numFmtId="166" fontId="7" fillId="0" borderId="1" xfId="1" applyNumberFormat="1" applyFont="1" applyFill="1" applyBorder="1" applyAlignment="1" applyProtection="1">
      <alignment horizontal="center" vertical="center"/>
    </xf>
    <xf numFmtId="166" fontId="6" fillId="0" borderId="1" xfId="1" applyNumberFormat="1" applyFont="1" applyFill="1" applyBorder="1" applyAlignment="1">
      <alignment horizontal="right" vertical="center"/>
    </xf>
    <xf numFmtId="0" fontId="7" fillId="0" borderId="1" xfId="2" applyFont="1" applyFill="1" applyBorder="1" applyAlignment="1">
      <alignment horizontal="center" vertical="top"/>
    </xf>
    <xf numFmtId="0" fontId="7" fillId="0" borderId="1" xfId="0" applyNumberFormat="1" applyFont="1" applyFill="1" applyBorder="1" applyAlignment="1">
      <alignment horizontal="justify" vertical="top" wrapText="1"/>
    </xf>
    <xf numFmtId="166" fontId="7" fillId="0" borderId="1" xfId="1" applyNumberFormat="1" applyFont="1" applyFill="1" applyBorder="1" applyAlignment="1" applyProtection="1">
      <alignment horizontal="center" vertical="top"/>
    </xf>
    <xf numFmtId="166" fontId="7" fillId="0" borderId="1" xfId="1" applyNumberFormat="1" applyFont="1" applyFill="1" applyBorder="1" applyAlignment="1">
      <alignment horizontal="center" vertical="top"/>
    </xf>
    <xf numFmtId="166" fontId="7" fillId="0" borderId="1" xfId="1" applyNumberFormat="1" applyFont="1" applyFill="1" applyBorder="1" applyAlignment="1">
      <alignment horizontal="left" vertical="top" wrapText="1"/>
    </xf>
    <xf numFmtId="166" fontId="6" fillId="0" borderId="1" xfId="1" applyNumberFormat="1" applyFont="1" applyFill="1" applyBorder="1" applyAlignment="1">
      <alignment horizontal="right" vertical="top"/>
    </xf>
    <xf numFmtId="166" fontId="6" fillId="0" borderId="1" xfId="1" applyNumberFormat="1" applyFont="1" applyFill="1" applyBorder="1" applyAlignment="1" applyProtection="1">
      <alignment horizontal="center" vertical="top"/>
    </xf>
    <xf numFmtId="166" fontId="6" fillId="0" borderId="1" xfId="1" applyNumberFormat="1" applyFont="1" applyFill="1" applyBorder="1" applyAlignment="1">
      <alignment horizontal="center" vertical="top"/>
    </xf>
    <xf numFmtId="166" fontId="6" fillId="0" borderId="1" xfId="1" applyNumberFormat="1" applyFont="1" applyFill="1" applyBorder="1" applyAlignment="1">
      <alignment horizontal="left" vertical="top" wrapText="1"/>
    </xf>
    <xf numFmtId="0" fontId="6" fillId="0" borderId="1" xfId="11" applyFont="1" applyFill="1" applyBorder="1" applyAlignment="1">
      <alignment horizontal="center" vertical="top"/>
    </xf>
    <xf numFmtId="0" fontId="6" fillId="0" borderId="1" xfId="11" quotePrefix="1" applyFont="1" applyFill="1" applyBorder="1" applyAlignment="1">
      <alignment horizontal="center" vertical="top" wrapText="1"/>
    </xf>
    <xf numFmtId="0" fontId="7" fillId="0" borderId="1" xfId="11" applyFont="1" applyFill="1" applyBorder="1" applyAlignment="1">
      <alignment horizontal="justify" vertical="top" wrapText="1"/>
    </xf>
    <xf numFmtId="0" fontId="6" fillId="0" borderId="1" xfId="11" applyFont="1" applyFill="1" applyBorder="1" applyAlignment="1">
      <alignment horizontal="center" vertical="top" wrapText="1"/>
    </xf>
    <xf numFmtId="166" fontId="6" fillId="0" borderId="1" xfId="1" applyNumberFormat="1" applyFont="1" applyFill="1" applyBorder="1" applyAlignment="1">
      <alignment vertical="top" wrapText="1"/>
    </xf>
    <xf numFmtId="0" fontId="6" fillId="0" borderId="1" xfId="11" applyFont="1" applyFill="1" applyBorder="1" applyAlignment="1">
      <alignment horizontal="center" vertical="center"/>
    </xf>
    <xf numFmtId="166" fontId="6" fillId="0" borderId="1" xfId="1" applyNumberFormat="1" applyFont="1" applyFill="1" applyBorder="1" applyAlignment="1">
      <alignment wrapText="1"/>
    </xf>
    <xf numFmtId="2" fontId="6" fillId="0" borderId="1" xfId="11" applyNumberFormat="1" applyFont="1" applyFill="1" applyBorder="1" applyAlignment="1">
      <alignment horizontal="center" vertical="top" wrapText="1"/>
    </xf>
    <xf numFmtId="2" fontId="7" fillId="0" borderId="1" xfId="11" applyNumberFormat="1" applyFont="1" applyFill="1" applyBorder="1" applyAlignment="1">
      <alignment vertical="top" wrapText="1"/>
    </xf>
    <xf numFmtId="0" fontId="6" fillId="0" borderId="1" xfId="11" applyFont="1" applyFill="1" applyBorder="1" applyAlignment="1">
      <alignment horizontal="justify" vertical="top" wrapText="1"/>
    </xf>
    <xf numFmtId="0" fontId="9" fillId="0" borderId="1" xfId="12" applyFont="1" applyFill="1" applyBorder="1" applyAlignment="1">
      <alignment vertical="top"/>
    </xf>
    <xf numFmtId="2" fontId="7" fillId="0" borderId="1" xfId="11" applyNumberFormat="1" applyFont="1" applyFill="1" applyBorder="1" applyAlignment="1">
      <alignment horizontal="center" vertical="top" wrapText="1"/>
    </xf>
    <xf numFmtId="1" fontId="6" fillId="0" borderId="1" xfId="11" applyNumberFormat="1" applyFont="1" applyFill="1" applyBorder="1" applyAlignment="1">
      <alignment horizontal="center" vertical="top" wrapText="1"/>
    </xf>
    <xf numFmtId="0" fontId="8" fillId="0" borderId="1" xfId="0" applyFont="1" applyFill="1" applyBorder="1" applyAlignment="1">
      <alignment horizontal="center" vertical="center" wrapText="1"/>
    </xf>
    <xf numFmtId="166" fontId="7" fillId="0" borderId="1" xfId="1" applyNumberFormat="1" applyFont="1" applyFill="1" applyBorder="1" applyAlignment="1">
      <alignment horizontal="right" vertical="top" wrapText="1"/>
    </xf>
    <xf numFmtId="166" fontId="6" fillId="0" borderId="1" xfId="1" applyNumberFormat="1" applyFont="1" applyFill="1" applyBorder="1" applyAlignment="1">
      <alignment horizontal="right" vertical="top" wrapText="1"/>
    </xf>
    <xf numFmtId="166" fontId="6" fillId="0" borderId="1" xfId="1" applyNumberFormat="1" applyFont="1" applyFill="1" applyBorder="1" applyAlignment="1">
      <alignment horizontal="right" vertical="center" wrapText="1"/>
    </xf>
    <xf numFmtId="166" fontId="9" fillId="0" borderId="1" xfId="1" applyNumberFormat="1" applyFont="1" applyFill="1" applyBorder="1" applyAlignment="1">
      <alignment horizontal="right" vertical="center"/>
    </xf>
    <xf numFmtId="166" fontId="7" fillId="0" borderId="1" xfId="1" applyNumberFormat="1" applyFont="1" applyFill="1" applyBorder="1" applyAlignment="1">
      <alignment horizontal="right" vertical="center" wrapText="1"/>
    </xf>
    <xf numFmtId="2" fontId="7" fillId="0" borderId="1" xfId="2" applyNumberFormat="1" applyFont="1" applyFill="1" applyBorder="1" applyAlignment="1">
      <alignment horizontal="center" vertical="top"/>
    </xf>
    <xf numFmtId="166" fontId="7" fillId="0" borderId="1" xfId="1" applyNumberFormat="1" applyFont="1" applyFill="1" applyBorder="1" applyAlignment="1">
      <alignment horizontal="center" vertical="top" wrapText="1"/>
    </xf>
    <xf numFmtId="166" fontId="9" fillId="0" borderId="1" xfId="1" applyNumberFormat="1" applyFont="1" applyBorder="1" applyAlignment="1">
      <alignment horizontal="left" vertical="top"/>
    </xf>
    <xf numFmtId="0" fontId="6" fillId="0" borderId="1" xfId="0" applyNumberFormat="1" applyFont="1" applyFill="1" applyBorder="1" applyAlignment="1">
      <alignment horizontal="justify" vertical="top"/>
    </xf>
    <xf numFmtId="2" fontId="6" fillId="0" borderId="1" xfId="11" applyNumberFormat="1" applyFont="1" applyFill="1" applyBorder="1" applyAlignment="1">
      <alignment vertical="top" wrapText="1"/>
    </xf>
    <xf numFmtId="0" fontId="6" fillId="0" borderId="1" xfId="13" applyFont="1" applyFill="1" applyBorder="1" applyAlignment="1">
      <alignment horizontal="justify" vertical="top" wrapText="1"/>
    </xf>
    <xf numFmtId="0" fontId="6" fillId="0" borderId="1" xfId="13" applyFont="1" applyFill="1" applyBorder="1" applyAlignment="1">
      <alignment horizontal="center" vertical="top" wrapText="1"/>
    </xf>
    <xf numFmtId="165" fontId="6" fillId="0" borderId="1" xfId="1" applyFont="1" applyFill="1" applyBorder="1" applyAlignment="1">
      <alignment horizontal="right" vertical="top" wrapText="1"/>
    </xf>
    <xf numFmtId="166" fontId="9" fillId="0" borderId="1" xfId="1" applyNumberFormat="1" applyFont="1" applyFill="1" applyBorder="1" applyAlignment="1">
      <alignment horizontal="center" vertical="center"/>
    </xf>
    <xf numFmtId="0" fontId="9" fillId="0" borderId="1" xfId="12" applyFont="1" applyFill="1" applyBorder="1" applyAlignment="1">
      <alignment horizontal="center" vertical="top"/>
    </xf>
    <xf numFmtId="0" fontId="7" fillId="0" borderId="0" xfId="2" applyFont="1" applyFill="1" applyBorder="1" applyAlignment="1">
      <alignment horizontal="center" vertical="top"/>
    </xf>
    <xf numFmtId="166" fontId="7" fillId="0" borderId="1" xfId="1" applyNumberFormat="1" applyFont="1" applyFill="1" applyBorder="1" applyAlignment="1">
      <alignment vertical="center" wrapText="1"/>
    </xf>
    <xf numFmtId="173" fontId="6" fillId="0" borderId="1" xfId="2" applyNumberFormat="1" applyFont="1" applyFill="1" applyBorder="1" applyAlignment="1">
      <alignment horizontal="center" vertical="top"/>
    </xf>
    <xf numFmtId="166" fontId="6" fillId="0" borderId="1" xfId="1" applyNumberFormat="1" applyFont="1" applyFill="1" applyBorder="1" applyAlignment="1" applyProtection="1">
      <alignment vertical="center"/>
    </xf>
    <xf numFmtId="0" fontId="9" fillId="0" borderId="1" xfId="0" applyFont="1" applyBorder="1" applyAlignment="1">
      <alignment horizontal="center" vertical="center"/>
    </xf>
    <xf numFmtId="0" fontId="9" fillId="0" borderId="1" xfId="0" applyFont="1" applyBorder="1" applyAlignment="1">
      <alignment horizontal="center" vertical="top"/>
    </xf>
    <xf numFmtId="166" fontId="9" fillId="0" borderId="1" xfId="1" applyNumberFormat="1" applyFont="1" applyBorder="1" applyAlignment="1">
      <alignment horizontal="center" vertical="center"/>
    </xf>
    <xf numFmtId="0" fontId="8" fillId="0" borderId="1" xfId="0" applyFont="1" applyBorder="1" applyAlignment="1">
      <alignment horizontal="center" vertical="top"/>
    </xf>
    <xf numFmtId="166" fontId="8" fillId="0" borderId="1" xfId="1" applyNumberFormat="1" applyFont="1" applyBorder="1" applyAlignment="1">
      <alignment horizontal="center" vertical="center"/>
    </xf>
    <xf numFmtId="166" fontId="8" fillId="0" borderId="1" xfId="1" applyNumberFormat="1" applyFont="1" applyBorder="1" applyAlignment="1">
      <alignment horizontal="left" vertical="center"/>
    </xf>
    <xf numFmtId="165" fontId="8" fillId="0" borderId="1" xfId="1" applyFont="1" applyBorder="1" applyAlignment="1">
      <alignment horizontal="left" vertical="center"/>
    </xf>
    <xf numFmtId="0" fontId="9" fillId="0" borderId="1" xfId="0" applyFont="1" applyBorder="1" applyAlignment="1">
      <alignment horizontal="justify" vertical="center" wrapText="1"/>
    </xf>
    <xf numFmtId="166" fontId="8" fillId="0" borderId="1" xfId="1" applyNumberFormat="1" applyFont="1" applyBorder="1" applyAlignment="1">
      <alignment horizontal="justify" vertical="center"/>
    </xf>
    <xf numFmtId="0" fontId="6" fillId="0" borderId="1" xfId="13" applyFont="1" applyFill="1" applyBorder="1" applyAlignment="1">
      <alignment horizontal="justify" vertical="top"/>
    </xf>
    <xf numFmtId="0" fontId="6" fillId="0" borderId="1" xfId="13" quotePrefix="1" applyFont="1" applyFill="1" applyBorder="1" applyAlignment="1">
      <alignment horizontal="center" vertical="top" wrapText="1"/>
    </xf>
    <xf numFmtId="166" fontId="9" fillId="0" borderId="1" xfId="1" applyNumberFormat="1" applyFont="1" applyFill="1" applyBorder="1" applyAlignment="1">
      <alignment horizontal="justify" vertical="top"/>
    </xf>
    <xf numFmtId="166" fontId="8" fillId="0" borderId="1" xfId="1" applyNumberFormat="1" applyFont="1" applyBorder="1" applyAlignment="1">
      <alignment horizontal="left" vertical="top"/>
    </xf>
    <xf numFmtId="0" fontId="8" fillId="0" borderId="2" xfId="0" applyFont="1" applyBorder="1" applyAlignment="1">
      <alignment horizontal="center" vertical="top"/>
    </xf>
    <xf numFmtId="171" fontId="6" fillId="0" borderId="2" xfId="8" applyNumberFormat="1" applyFont="1" applyFill="1" applyBorder="1" applyAlignment="1" applyProtection="1">
      <alignment horizontal="center" vertical="center" wrapText="1"/>
    </xf>
    <xf numFmtId="0" fontId="8" fillId="0" borderId="2" xfId="10" applyFont="1" applyFill="1" applyBorder="1" applyAlignment="1" applyProtection="1">
      <alignment horizontal="justify" vertical="center" wrapText="1"/>
    </xf>
    <xf numFmtId="0" fontId="6" fillId="0" borderId="2" xfId="8" applyNumberFormat="1" applyFont="1" applyFill="1" applyBorder="1" applyAlignment="1">
      <alignment horizontal="center" vertical="center"/>
    </xf>
    <xf numFmtId="172" fontId="6" fillId="0" borderId="1" xfId="3" applyNumberFormat="1" applyFont="1" applyFill="1" applyBorder="1" applyAlignment="1">
      <alignment vertical="center" wrapText="1"/>
    </xf>
    <xf numFmtId="0" fontId="7" fillId="0" borderId="1" xfId="6" applyFont="1" applyFill="1" applyBorder="1" applyAlignment="1">
      <alignment horizontal="center" vertical="center" wrapText="1"/>
    </xf>
    <xf numFmtId="172" fontId="6" fillId="0" borderId="1" xfId="3" applyNumberFormat="1" applyFont="1" applyFill="1" applyBorder="1" applyAlignment="1">
      <alignment horizontal="center" vertical="center" wrapText="1"/>
    </xf>
    <xf numFmtId="167" fontId="6" fillId="0" borderId="1" xfId="4" applyNumberFormat="1" applyFont="1" applyFill="1" applyBorder="1" applyAlignment="1">
      <alignment horizontal="right" vertical="center"/>
    </xf>
    <xf numFmtId="172" fontId="6" fillId="0" borderId="1" xfId="8" applyNumberFormat="1" applyFont="1" applyFill="1" applyBorder="1" applyAlignment="1">
      <alignment horizontal="right"/>
    </xf>
    <xf numFmtId="0" fontId="7" fillId="0" borderId="1" xfId="2" applyFont="1" applyFill="1" applyBorder="1" applyAlignment="1">
      <alignment horizontal="justify" vertical="center"/>
    </xf>
    <xf numFmtId="167" fontId="6" fillId="0" borderId="1" xfId="4" applyNumberFormat="1" applyFont="1" applyFill="1" applyBorder="1" applyAlignment="1" applyProtection="1">
      <alignment horizontal="center" vertical="center"/>
    </xf>
    <xf numFmtId="167" fontId="6" fillId="0" borderId="1" xfId="9" applyNumberFormat="1" applyFont="1" applyFill="1" applyBorder="1" applyAlignment="1" applyProtection="1">
      <alignment horizontal="center" vertical="center"/>
    </xf>
    <xf numFmtId="165" fontId="0" fillId="0" borderId="0" xfId="0" applyNumberFormat="1"/>
    <xf numFmtId="165" fontId="0" fillId="0" borderId="0" xfId="1" applyFont="1"/>
    <xf numFmtId="0" fontId="7" fillId="0" borderId="1" xfId="0" applyFont="1" applyBorder="1" applyAlignment="1">
      <alignment horizontal="center" vertical="center"/>
    </xf>
    <xf numFmtId="0" fontId="7" fillId="0" borderId="1" xfId="0" applyFont="1" applyBorder="1" applyAlignment="1">
      <alignment horizontal="center" vertical="top"/>
    </xf>
    <xf numFmtId="0" fontId="7" fillId="0" borderId="1" xfId="0" applyFont="1" applyBorder="1" applyAlignment="1">
      <alignment horizontal="justify" vertical="center"/>
    </xf>
    <xf numFmtId="166" fontId="7" fillId="0" borderId="1" xfId="1" applyNumberFormat="1" applyFont="1" applyBorder="1" applyAlignment="1">
      <alignment horizontal="center" vertical="center"/>
    </xf>
    <xf numFmtId="166" fontId="7" fillId="0" borderId="1" xfId="1" applyNumberFormat="1" applyFont="1" applyBorder="1" applyAlignment="1">
      <alignment horizontal="left" vertical="center"/>
    </xf>
    <xf numFmtId="0" fontId="6" fillId="0" borderId="0" xfId="0" applyFont="1" applyAlignment="1">
      <alignment horizontal="left" vertical="center"/>
    </xf>
    <xf numFmtId="0" fontId="6" fillId="0" borderId="1" xfId="11" applyFont="1" applyFill="1" applyBorder="1" applyAlignment="1">
      <alignment horizontal="left" vertical="top" wrapText="1"/>
    </xf>
    <xf numFmtId="166" fontId="17" fillId="0" borderId="1" xfId="1" applyNumberFormat="1" applyFont="1" applyFill="1" applyBorder="1" applyAlignment="1">
      <alignment horizontal="right" vertical="top"/>
    </xf>
    <xf numFmtId="0" fontId="6" fillId="0" borderId="1" xfId="13" applyFont="1" applyFill="1" applyBorder="1" applyAlignment="1">
      <alignment horizontal="center" vertical="top"/>
    </xf>
    <xf numFmtId="2" fontId="6" fillId="0" borderId="1" xfId="13" quotePrefix="1" applyNumberFormat="1" applyFont="1" applyFill="1" applyBorder="1" applyAlignment="1">
      <alignment horizontal="center" vertical="top" wrapText="1"/>
    </xf>
    <xf numFmtId="0" fontId="17" fillId="0" borderId="1" xfId="12" applyFont="1" applyFill="1" applyBorder="1" applyAlignment="1">
      <alignment horizontal="center" vertical="top" wrapText="1"/>
    </xf>
    <xf numFmtId="0" fontId="6" fillId="0" borderId="1" xfId="12" applyFont="1" applyFill="1" applyBorder="1" applyAlignment="1">
      <alignment horizontal="center" vertical="top" wrapText="1"/>
    </xf>
    <xf numFmtId="0" fontId="6" fillId="0" borderId="1" xfId="12" applyFont="1" applyFill="1" applyBorder="1" applyAlignment="1">
      <alignment horizontal="left" vertical="top" wrapText="1"/>
    </xf>
    <xf numFmtId="165" fontId="6" fillId="0" borderId="1" xfId="1" applyFont="1" applyFill="1" applyBorder="1" applyAlignment="1">
      <alignment horizontal="center" vertical="top"/>
    </xf>
    <xf numFmtId="0" fontId="7" fillId="0" borderId="0" xfId="2" applyFont="1" applyFill="1" applyBorder="1" applyAlignment="1">
      <alignment horizontal="right" vertical="center"/>
    </xf>
    <xf numFmtId="166" fontId="7" fillId="0" borderId="0" xfId="1" applyNumberFormat="1" applyFont="1" applyFill="1" applyBorder="1" applyAlignment="1">
      <alignment horizontal="right" vertical="center"/>
    </xf>
    <xf numFmtId="166" fontId="0" fillId="0" borderId="0" xfId="0" applyNumberFormat="1"/>
    <xf numFmtId="0" fontId="7" fillId="0" borderId="1" xfId="0" applyNumberFormat="1" applyFont="1" applyFill="1" applyBorder="1" applyAlignment="1">
      <alignment horizontal="left" vertical="center" wrapText="1"/>
    </xf>
    <xf numFmtId="0" fontId="9" fillId="0" borderId="1" xfId="12" applyFont="1" applyFill="1" applyBorder="1" applyAlignment="1">
      <alignment horizontal="left" vertical="top" wrapText="1"/>
    </xf>
    <xf numFmtId="0" fontId="9" fillId="0" borderId="1" xfId="12" applyFont="1" applyFill="1" applyBorder="1" applyAlignment="1">
      <alignment horizontal="left" vertical="center" wrapText="1"/>
    </xf>
    <xf numFmtId="0" fontId="9" fillId="0" borderId="1" xfId="0" applyFont="1" applyBorder="1" applyAlignment="1">
      <alignment horizontal="left" vertical="center" wrapText="1"/>
    </xf>
    <xf numFmtId="166" fontId="16" fillId="0" borderId="1" xfId="1" applyNumberFormat="1" applyFont="1" applyFill="1" applyBorder="1" applyAlignment="1">
      <alignment horizontal="center" vertical="top" wrapText="1"/>
    </xf>
    <xf numFmtId="4" fontId="6" fillId="0" borderId="1" xfId="0" quotePrefix="1" applyNumberFormat="1" applyFont="1" applyFill="1" applyBorder="1" applyAlignment="1">
      <alignment horizontal="center" vertical="center" wrapText="1"/>
    </xf>
    <xf numFmtId="0" fontId="6" fillId="0" borderId="1" xfId="0" quotePrefix="1" applyFont="1" applyFill="1" applyBorder="1" applyAlignment="1">
      <alignment horizontal="center" vertical="top" wrapText="1"/>
    </xf>
    <xf numFmtId="0" fontId="6" fillId="0" borderId="1" xfId="0" applyFont="1" applyFill="1" applyBorder="1" applyAlignment="1">
      <alignment horizontal="justify" vertical="top" wrapText="1"/>
    </xf>
    <xf numFmtId="0" fontId="8" fillId="0" borderId="1" xfId="12" applyFont="1" applyFill="1" applyBorder="1" applyAlignment="1">
      <alignment horizontal="center" vertical="top"/>
    </xf>
    <xf numFmtId="166" fontId="16" fillId="0" borderId="1" xfId="1" applyNumberFormat="1" applyFont="1" applyFill="1" applyBorder="1" applyAlignment="1">
      <alignment horizontal="right" vertical="top"/>
    </xf>
    <xf numFmtId="0" fontId="8" fillId="0" borderId="0" xfId="0" applyFont="1" applyFill="1" applyAlignment="1">
      <alignment horizontal="left" vertical="center"/>
    </xf>
    <xf numFmtId="0" fontId="8" fillId="0" borderId="1" xfId="0" applyFont="1" applyFill="1" applyBorder="1" applyAlignment="1">
      <alignment horizontal="center" vertical="center"/>
    </xf>
    <xf numFmtId="166" fontId="8" fillId="0" borderId="1" xfId="1" applyNumberFormat="1" applyFont="1" applyFill="1" applyBorder="1" applyAlignment="1">
      <alignment horizontal="center" vertical="center"/>
    </xf>
    <xf numFmtId="166" fontId="8" fillId="0" borderId="1" xfId="1" applyNumberFormat="1" applyFont="1" applyFill="1" applyBorder="1" applyAlignment="1">
      <alignment horizontal="left" vertical="center"/>
    </xf>
    <xf numFmtId="0" fontId="6" fillId="0" borderId="0" xfId="2" applyFont="1" applyFill="1" applyAlignment="1">
      <alignment horizontal="left" vertical="top"/>
    </xf>
    <xf numFmtId="0" fontId="8" fillId="0" borderId="0" xfId="0" applyFont="1" applyAlignment="1">
      <alignment horizontal="left" vertical="top"/>
    </xf>
    <xf numFmtId="174" fontId="8" fillId="0" borderId="0" xfId="1" applyNumberFormat="1" applyFont="1" applyAlignment="1">
      <alignment horizontal="center" vertical="center"/>
    </xf>
    <xf numFmtId="167" fontId="7" fillId="0" borderId="0" xfId="2" applyNumberFormat="1" applyFont="1" applyFill="1" applyBorder="1" applyAlignment="1">
      <alignment vertical="center"/>
    </xf>
    <xf numFmtId="167" fontId="7" fillId="0" borderId="1" xfId="2" applyNumberFormat="1" applyFont="1" applyFill="1" applyBorder="1" applyAlignment="1">
      <alignment vertical="center" wrapText="1"/>
    </xf>
    <xf numFmtId="167" fontId="7" fillId="0" borderId="1" xfId="1" applyNumberFormat="1" applyFont="1" applyFill="1" applyBorder="1" applyAlignment="1">
      <alignment vertical="center" wrapText="1"/>
    </xf>
    <xf numFmtId="167" fontId="6" fillId="0" borderId="1" xfId="1" applyNumberFormat="1" applyFont="1" applyFill="1" applyBorder="1" applyAlignment="1">
      <alignment vertical="center" wrapText="1"/>
    </xf>
    <xf numFmtId="167" fontId="6" fillId="0" borderId="1" xfId="4" applyNumberFormat="1" applyFont="1" applyFill="1" applyBorder="1" applyAlignment="1" applyProtection="1">
      <alignment vertical="center"/>
    </xf>
    <xf numFmtId="167" fontId="12" fillId="0" borderId="1" xfId="3" applyNumberFormat="1" applyFont="1" applyBorder="1" applyAlignment="1">
      <alignment vertical="center"/>
    </xf>
    <xf numFmtId="167" fontId="8" fillId="0" borderId="1" xfId="1" applyNumberFormat="1" applyFont="1" applyBorder="1" applyAlignment="1">
      <alignment vertical="center"/>
    </xf>
    <xf numFmtId="167" fontId="8" fillId="0" borderId="0" xfId="1" applyNumberFormat="1" applyFont="1" applyAlignment="1">
      <alignment vertical="center"/>
    </xf>
    <xf numFmtId="166" fontId="8" fillId="2" borderId="1" xfId="1" applyNumberFormat="1" applyFont="1" applyFill="1" applyBorder="1" applyAlignment="1">
      <alignment horizontal="center" vertical="center"/>
    </xf>
    <xf numFmtId="3" fontId="6" fillId="2" borderId="1" xfId="2" applyNumberFormat="1" applyFont="1" applyFill="1" applyBorder="1" applyAlignment="1">
      <alignment horizontal="center" vertical="top" wrapText="1"/>
    </xf>
    <xf numFmtId="166" fontId="6" fillId="2" borderId="1" xfId="1" applyNumberFormat="1" applyFont="1" applyFill="1" applyBorder="1" applyAlignment="1">
      <alignment horizontal="right" vertical="top" wrapText="1"/>
    </xf>
    <xf numFmtId="173" fontId="7" fillId="0" borderId="1" xfId="2" applyNumberFormat="1" applyFont="1" applyFill="1" applyBorder="1" applyAlignment="1">
      <alignment horizontal="center" vertical="center"/>
    </xf>
    <xf numFmtId="0" fontId="7" fillId="0" borderId="1" xfId="0" applyNumberFormat="1" applyFont="1" applyFill="1" applyBorder="1" applyAlignment="1" applyProtection="1">
      <alignment horizontal="justify" vertical="top" wrapText="1"/>
    </xf>
    <xf numFmtId="166" fontId="6" fillId="0" borderId="0" xfId="1" applyNumberFormat="1" applyFont="1" applyFill="1" applyBorder="1" applyAlignment="1">
      <alignment horizontal="right" vertical="top" wrapText="1"/>
    </xf>
    <xf numFmtId="173" fontId="7" fillId="0" borderId="1" xfId="2" applyNumberFormat="1" applyFont="1" applyFill="1" applyBorder="1" applyAlignment="1">
      <alignment horizontal="center" vertical="top"/>
    </xf>
    <xf numFmtId="0" fontId="9" fillId="0" borderId="1" xfId="0" applyFont="1" applyFill="1" applyBorder="1" applyAlignment="1">
      <alignment horizontal="center" vertical="center"/>
    </xf>
    <xf numFmtId="0" fontId="9" fillId="0" borderId="1" xfId="0" applyFont="1" applyFill="1" applyBorder="1" applyAlignment="1">
      <alignment horizontal="justify" vertical="center"/>
    </xf>
    <xf numFmtId="0" fontId="7" fillId="0" borderId="1" xfId="2" applyFont="1" applyFill="1" applyBorder="1" applyAlignment="1">
      <alignment horizontal="justify" vertical="top" wrapText="1"/>
    </xf>
    <xf numFmtId="166" fontId="9" fillId="0" borderId="1" xfId="1" applyNumberFormat="1" applyFont="1" applyFill="1" applyBorder="1" applyAlignment="1">
      <alignment horizontal="left" vertical="center"/>
    </xf>
    <xf numFmtId="0" fontId="6"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lignment horizontal="justify" vertical="center" wrapText="1"/>
    </xf>
    <xf numFmtId="0" fontId="6" fillId="2" borderId="1" xfId="2" applyFont="1" applyFill="1" applyBorder="1" applyAlignment="1">
      <alignment horizontal="center" vertical="center" wrapText="1"/>
    </xf>
    <xf numFmtId="164" fontId="6" fillId="2" borderId="1" xfId="1" applyNumberFormat="1" applyFont="1" applyFill="1" applyBorder="1" applyAlignment="1">
      <alignment horizontal="left" vertical="center" wrapText="1"/>
    </xf>
    <xf numFmtId="164" fontId="6" fillId="2" borderId="1" xfId="1" applyNumberFormat="1" applyFont="1" applyFill="1" applyBorder="1" applyAlignment="1">
      <alignment horizontal="left" vertical="center"/>
    </xf>
    <xf numFmtId="2" fontId="7" fillId="2" borderId="1" xfId="2" applyNumberFormat="1" applyFont="1" applyFill="1" applyBorder="1" applyAlignment="1">
      <alignment horizontal="center" vertical="center"/>
    </xf>
    <xf numFmtId="0" fontId="7" fillId="2" borderId="1" xfId="0" applyNumberFormat="1" applyFont="1" applyFill="1" applyBorder="1" applyAlignment="1">
      <alignment horizontal="justify" vertical="center" wrapText="1"/>
    </xf>
    <xf numFmtId="164" fontId="9" fillId="0" borderId="0" xfId="0" applyNumberFormat="1" applyFont="1" applyAlignment="1">
      <alignment horizontal="left" vertical="center"/>
    </xf>
    <xf numFmtId="0" fontId="0" fillId="0" borderId="0" xfId="0" applyAlignment="1">
      <alignment horizontal="left"/>
    </xf>
    <xf numFmtId="0" fontId="8" fillId="0" borderId="1" xfId="0" applyFont="1" applyBorder="1" applyAlignment="1">
      <alignment horizontal="justify" vertical="center" wrapText="1"/>
    </xf>
    <xf numFmtId="166" fontId="9" fillId="0" borderId="1" xfId="1" applyNumberFormat="1" applyFont="1" applyFill="1" applyBorder="1" applyAlignment="1">
      <alignment horizontal="right" vertical="top"/>
    </xf>
    <xf numFmtId="0" fontId="3" fillId="0" borderId="3" xfId="0" applyFont="1" applyFill="1" applyBorder="1" applyAlignment="1">
      <alignment vertical="top"/>
    </xf>
    <xf numFmtId="165" fontId="3" fillId="0" borderId="3" xfId="1" applyNumberFormat="1" applyFont="1" applyFill="1" applyBorder="1" applyAlignment="1">
      <alignment horizontal="left" vertical="top"/>
    </xf>
    <xf numFmtId="0" fontId="9" fillId="0" borderId="3" xfId="0" applyFont="1" applyFill="1" applyBorder="1" applyAlignment="1">
      <alignment horizontal="center" vertical="top" wrapText="1"/>
    </xf>
    <xf numFmtId="166" fontId="9" fillId="0" borderId="3" xfId="1" applyNumberFormat="1" applyFont="1" applyFill="1" applyBorder="1" applyAlignment="1">
      <alignment vertical="top" wrapText="1"/>
    </xf>
    <xf numFmtId="0" fontId="9" fillId="0" borderId="3" xfId="0" applyFont="1" applyFill="1" applyBorder="1" applyAlignment="1">
      <alignment horizontal="center" vertical="top"/>
    </xf>
    <xf numFmtId="166" fontId="9" fillId="0" borderId="3" xfId="1" quotePrefix="1" applyNumberFormat="1" applyFont="1" applyFill="1" applyBorder="1" applyAlignment="1">
      <alignment vertical="top" wrapText="1"/>
    </xf>
    <xf numFmtId="166" fontId="16" fillId="0" borderId="3" xfId="1" applyNumberFormat="1" applyFont="1" applyFill="1" applyBorder="1" applyAlignment="1">
      <alignment horizontal="center" vertical="top" wrapText="1"/>
    </xf>
    <xf numFmtId="10" fontId="9" fillId="0" borderId="3" xfId="1" quotePrefix="1" applyNumberFormat="1" applyFont="1" applyFill="1" applyBorder="1" applyAlignment="1">
      <alignment vertical="top" wrapText="1"/>
    </xf>
    <xf numFmtId="0" fontId="9" fillId="0" borderId="3" xfId="0" applyFont="1" applyFill="1" applyBorder="1" applyAlignment="1">
      <alignment vertical="top" wrapText="1"/>
    </xf>
    <xf numFmtId="166" fontId="16" fillId="0" borderId="3" xfId="1" applyNumberFormat="1" applyFont="1" applyFill="1" applyBorder="1" applyAlignment="1">
      <alignment horizontal="center" vertical="center" wrapText="1"/>
    </xf>
    <xf numFmtId="0" fontId="18" fillId="0" borderId="3" xfId="0" applyFont="1" applyFill="1" applyBorder="1" applyAlignment="1">
      <alignment horizontal="center" vertical="top" wrapText="1"/>
    </xf>
    <xf numFmtId="166" fontId="16" fillId="0" borderId="3" xfId="1" applyNumberFormat="1" applyFont="1" applyFill="1" applyBorder="1" applyAlignment="1">
      <alignment vertical="top" wrapText="1"/>
    </xf>
    <xf numFmtId="0" fontId="16" fillId="0" borderId="3" xfId="0" applyFont="1" applyFill="1" applyBorder="1" applyAlignment="1">
      <alignment horizontal="center" vertical="top" wrapText="1"/>
    </xf>
    <xf numFmtId="166" fontId="8" fillId="0" borderId="3" xfId="1" applyNumberFormat="1" applyFont="1" applyFill="1" applyBorder="1" applyAlignment="1">
      <alignment horizontal="right" vertical="top" wrapText="1"/>
    </xf>
    <xf numFmtId="0" fontId="16" fillId="0" borderId="3" xfId="0" applyFont="1" applyFill="1" applyBorder="1" applyAlignment="1">
      <alignment horizontal="left" vertical="top" wrapText="1"/>
    </xf>
    <xf numFmtId="166" fontId="16" fillId="0" borderId="3" xfId="1" applyNumberFormat="1" applyFont="1" applyFill="1" applyBorder="1" applyAlignment="1">
      <alignment horizontal="left" vertical="top" wrapText="1"/>
    </xf>
    <xf numFmtId="166" fontId="12" fillId="0" borderId="3" xfId="0" applyNumberFormat="1" applyFont="1" applyFill="1" applyBorder="1" applyAlignment="1">
      <alignment vertical="top" wrapText="1"/>
    </xf>
    <xf numFmtId="166" fontId="9" fillId="0" borderId="3" xfId="1" applyNumberFormat="1" applyFont="1" applyFill="1" applyBorder="1" applyAlignment="1">
      <alignment horizontal="right" vertical="top" wrapText="1"/>
    </xf>
    <xf numFmtId="10" fontId="12" fillId="0" borderId="3" xfId="0" applyNumberFormat="1" applyFont="1" applyFill="1" applyBorder="1" applyAlignment="1">
      <alignment vertical="top" wrapText="1"/>
    </xf>
    <xf numFmtId="2" fontId="12" fillId="0" borderId="3" xfId="0" applyNumberFormat="1" applyFont="1" applyFill="1" applyBorder="1" applyAlignment="1">
      <alignment horizontal="center" vertical="top" wrapText="1"/>
    </xf>
    <xf numFmtId="165" fontId="8" fillId="0" borderId="3" xfId="1" applyNumberFormat="1" applyFont="1" applyFill="1" applyBorder="1" applyAlignment="1">
      <alignment horizontal="right" wrapText="1"/>
    </xf>
    <xf numFmtId="0" fontId="3" fillId="0" borderId="3" xfId="0" applyFont="1" applyFill="1" applyBorder="1" applyAlignment="1">
      <alignment horizontal="center" vertical="top"/>
    </xf>
    <xf numFmtId="172" fontId="6" fillId="0" borderId="0" xfId="3" applyNumberFormat="1" applyFont="1" applyFill="1" applyBorder="1" applyAlignment="1">
      <alignment vertical="center" wrapText="1"/>
    </xf>
    <xf numFmtId="0" fontId="7" fillId="0" borderId="0" xfId="7" quotePrefix="1" applyFont="1" applyFill="1" applyBorder="1" applyAlignment="1">
      <alignment horizontal="center" vertical="center"/>
    </xf>
    <xf numFmtId="0" fontId="0" fillId="0" borderId="1" xfId="0" applyBorder="1"/>
    <xf numFmtId="0" fontId="0" fillId="0" borderId="0" xfId="0" applyBorder="1"/>
    <xf numFmtId="1" fontId="6" fillId="0" borderId="1" xfId="8" applyNumberFormat="1" applyFont="1" applyFill="1" applyBorder="1" applyAlignment="1">
      <alignment horizontal="center" vertical="center" wrapText="1"/>
    </xf>
    <xf numFmtId="167" fontId="6" fillId="0" borderId="1" xfId="9" applyNumberFormat="1" applyFont="1" applyFill="1" applyBorder="1" applyAlignment="1" applyProtection="1">
      <alignment horizontal="right" vertical="center"/>
    </xf>
    <xf numFmtId="167" fontId="0" fillId="0" borderId="0" xfId="0" applyNumberFormat="1" applyBorder="1"/>
    <xf numFmtId="1" fontId="0" fillId="0" borderId="0" xfId="0" applyNumberFormat="1"/>
    <xf numFmtId="167" fontId="6" fillId="0" borderId="1" xfId="9" applyNumberFormat="1" applyFont="1" applyFill="1" applyBorder="1" applyAlignment="1" applyProtection="1">
      <alignment horizontal="left" vertical="center"/>
    </xf>
    <xf numFmtId="172" fontId="6" fillId="0" borderId="8" xfId="8" applyNumberFormat="1" applyFont="1" applyFill="1" applyBorder="1" applyAlignment="1">
      <alignment horizontal="right"/>
    </xf>
    <xf numFmtId="2" fontId="6" fillId="0" borderId="9" xfId="8" applyNumberFormat="1" applyFont="1" applyFill="1" applyBorder="1" applyAlignment="1" applyProtection="1">
      <alignment horizontal="center" vertical="center" wrapText="1"/>
    </xf>
    <xf numFmtId="0" fontId="8" fillId="0" borderId="9" xfId="10" quotePrefix="1" applyFont="1" applyFill="1" applyBorder="1" applyAlignment="1" applyProtection="1">
      <alignment horizontal="justify" vertical="center" wrapText="1"/>
    </xf>
    <xf numFmtId="0" fontId="6" fillId="0" borderId="9" xfId="10" applyFont="1" applyFill="1" applyBorder="1" applyAlignment="1" applyProtection="1">
      <alignment horizontal="center" vertical="center"/>
    </xf>
    <xf numFmtId="0" fontId="19" fillId="0" borderId="1" xfId="5" quotePrefix="1" applyFont="1" applyFill="1" applyBorder="1" applyAlignment="1" applyProtection="1">
      <alignment horizontal="justify" vertical="top" wrapText="1"/>
    </xf>
    <xf numFmtId="0" fontId="4" fillId="0" borderId="1" xfId="5" applyFont="1" applyFill="1" applyBorder="1" applyAlignment="1" applyProtection="1">
      <alignment horizontal="center" vertical="center"/>
    </xf>
    <xf numFmtId="167" fontId="0" fillId="0" borderId="0" xfId="0" applyNumberFormat="1"/>
    <xf numFmtId="0" fontId="16" fillId="0" borderId="3" xfId="0" applyFont="1" applyFill="1" applyBorder="1" applyAlignment="1">
      <alignment horizontal="center" vertical="top" wrapText="1"/>
    </xf>
    <xf numFmtId="2" fontId="6" fillId="0" borderId="1" xfId="11" applyNumberFormat="1" applyFont="1" applyFill="1" applyBorder="1" applyAlignment="1">
      <alignment horizontal="center" vertical="top"/>
    </xf>
    <xf numFmtId="0" fontId="6" fillId="0" borderId="1" xfId="11" applyFont="1" applyFill="1" applyBorder="1" applyAlignment="1">
      <alignment horizontal="center" vertical="top"/>
    </xf>
    <xf numFmtId="175" fontId="6" fillId="0" borderId="1" xfId="1" applyNumberFormat="1" applyFont="1" applyFill="1" applyBorder="1" applyAlignment="1">
      <alignment horizontal="left" vertical="center"/>
    </xf>
    <xf numFmtId="165" fontId="6" fillId="0" borderId="1" xfId="1" applyNumberFormat="1" applyFont="1" applyFill="1" applyBorder="1" applyAlignment="1">
      <alignment horizontal="center"/>
    </xf>
    <xf numFmtId="165" fontId="6" fillId="0" borderId="1" xfId="1" applyNumberFormat="1" applyFont="1" applyFill="1" applyBorder="1" applyAlignment="1">
      <alignment horizontal="center" vertical="top"/>
    </xf>
    <xf numFmtId="165" fontId="8" fillId="0" borderId="1" xfId="1" applyNumberFormat="1" applyFont="1" applyFill="1" applyBorder="1" applyAlignment="1">
      <alignment horizontal="right" vertical="top"/>
    </xf>
    <xf numFmtId="165" fontId="6" fillId="0" borderId="1" xfId="1" applyNumberFormat="1" applyFont="1" applyFill="1" applyBorder="1" applyAlignment="1">
      <alignment horizontal="center" vertical="top" wrapText="1"/>
    </xf>
    <xf numFmtId="165" fontId="6" fillId="0" borderId="1" xfId="1" applyNumberFormat="1" applyFont="1" applyFill="1" applyBorder="1" applyAlignment="1" applyProtection="1">
      <alignment horizontal="center" vertical="top"/>
    </xf>
    <xf numFmtId="165" fontId="8" fillId="0" borderId="1" xfId="1" applyNumberFormat="1" applyFont="1" applyBorder="1" applyAlignment="1">
      <alignment horizontal="center" vertical="center"/>
    </xf>
    <xf numFmtId="165" fontId="6" fillId="0" borderId="1" xfId="1" applyNumberFormat="1" applyFont="1" applyFill="1" applyBorder="1" applyAlignment="1">
      <alignment horizontal="right" vertical="top" wrapText="1"/>
    </xf>
    <xf numFmtId="165" fontId="6" fillId="0" borderId="1" xfId="1" applyNumberFormat="1" applyFont="1" applyFill="1" applyBorder="1" applyAlignment="1">
      <alignment horizontal="center" vertical="center" wrapText="1"/>
    </xf>
    <xf numFmtId="165" fontId="8" fillId="0" borderId="1" xfId="1" applyNumberFormat="1" applyFont="1" applyBorder="1" applyAlignment="1">
      <alignment horizontal="center" vertical="top"/>
    </xf>
    <xf numFmtId="165" fontId="6" fillId="0" borderId="1" xfId="1" applyNumberFormat="1" applyFont="1" applyFill="1" applyBorder="1" applyAlignment="1">
      <alignment horizontal="center" vertical="center"/>
    </xf>
    <xf numFmtId="0" fontId="19" fillId="0" borderId="2" xfId="5" quotePrefix="1" applyFont="1" applyFill="1" applyBorder="1" applyAlignment="1" applyProtection="1">
      <alignment horizontal="justify" vertical="top" wrapText="1"/>
    </xf>
    <xf numFmtId="0" fontId="4" fillId="0" borderId="2" xfId="5" applyFont="1" applyFill="1" applyBorder="1" applyAlignment="1" applyProtection="1">
      <alignment horizontal="center" vertical="center"/>
    </xf>
    <xf numFmtId="43" fontId="6" fillId="0" borderId="1" xfId="9" applyNumberFormat="1" applyFont="1" applyFill="1" applyBorder="1" applyAlignment="1" applyProtection="1">
      <alignment horizontal="left" vertical="center"/>
    </xf>
    <xf numFmtId="43" fontId="6" fillId="0" borderId="1" xfId="4" applyNumberFormat="1" applyFont="1" applyFill="1" applyBorder="1" applyAlignment="1" applyProtection="1">
      <alignment horizontal="center" vertical="center"/>
    </xf>
    <xf numFmtId="43" fontId="6" fillId="0" borderId="1" xfId="4" applyNumberFormat="1" applyFont="1" applyFill="1" applyBorder="1" applyAlignment="1" applyProtection="1">
      <alignment vertical="center"/>
    </xf>
    <xf numFmtId="0" fontId="6" fillId="0" borderId="1" xfId="3" quotePrefix="1" applyNumberFormat="1" applyFont="1" applyFill="1" applyBorder="1" applyAlignment="1" applyProtection="1">
      <alignment horizontal="justify" vertical="center" wrapText="1"/>
    </xf>
    <xf numFmtId="0" fontId="6" fillId="0" borderId="0" xfId="8" applyNumberFormat="1" applyFont="1" applyFill="1" applyBorder="1" applyAlignment="1">
      <alignment horizontal="center" vertical="center" wrapText="1"/>
    </xf>
    <xf numFmtId="43" fontId="7" fillId="0" borderId="1" xfId="1" applyNumberFormat="1" applyFont="1" applyFill="1" applyBorder="1" applyAlignment="1">
      <alignment horizontal="right" vertical="top" wrapText="1"/>
    </xf>
    <xf numFmtId="2" fontId="6" fillId="0" borderId="1" xfId="11" applyNumberFormat="1" applyFont="1" applyFill="1" applyBorder="1" applyAlignment="1">
      <alignment horizontal="center" vertical="top"/>
    </xf>
    <xf numFmtId="0" fontId="6" fillId="0" borderId="1" xfId="2" quotePrefix="1" applyFont="1" applyFill="1" applyBorder="1" applyAlignment="1">
      <alignment horizontal="justify" vertical="top" wrapText="1"/>
    </xf>
    <xf numFmtId="176" fontId="0" fillId="0" borderId="0" xfId="1" applyNumberFormat="1" applyFont="1"/>
    <xf numFmtId="165" fontId="12" fillId="0" borderId="3" xfId="0" applyNumberFormat="1" applyFont="1" applyFill="1" applyBorder="1" applyAlignment="1">
      <alignment vertical="top" wrapText="1"/>
    </xf>
    <xf numFmtId="0" fontId="20" fillId="0" borderId="11" xfId="0" applyFont="1" applyBorder="1" applyAlignment="1">
      <alignment horizontal="center" vertical="center" wrapText="1"/>
    </xf>
    <xf numFmtId="0" fontId="20" fillId="0" borderId="13" xfId="0" applyFont="1" applyBorder="1" applyAlignment="1">
      <alignment horizontal="center" vertical="center" wrapText="1"/>
    </xf>
    <xf numFmtId="0" fontId="21" fillId="0" borderId="12" xfId="0" applyFont="1" applyBorder="1" applyAlignment="1">
      <alignment horizontal="center" vertical="center"/>
    </xf>
    <xf numFmtId="0" fontId="20" fillId="0" borderId="13" xfId="0" applyFont="1" applyBorder="1" applyAlignment="1">
      <alignment vertical="center"/>
    </xf>
    <xf numFmtId="177" fontId="20" fillId="0" borderId="13" xfId="14" applyNumberFormat="1" applyFont="1" applyBorder="1" applyAlignment="1">
      <alignment horizontal="right" vertical="center"/>
    </xf>
    <xf numFmtId="0" fontId="20" fillId="0" borderId="13" xfId="0" applyFont="1" applyBorder="1" applyAlignment="1">
      <alignment vertical="center" wrapText="1"/>
    </xf>
    <xf numFmtId="0" fontId="20" fillId="0" borderId="13" xfId="0" applyFont="1" applyBorder="1" applyAlignment="1">
      <alignment horizontal="right" vertical="center"/>
    </xf>
    <xf numFmtId="3" fontId="20" fillId="0" borderId="13" xfId="0" applyNumberFormat="1" applyFont="1" applyBorder="1" applyAlignment="1">
      <alignment horizontal="right" vertical="center"/>
    </xf>
    <xf numFmtId="0" fontId="21" fillId="0" borderId="12" xfId="0" applyFont="1" applyBorder="1" applyAlignment="1">
      <alignment vertical="center"/>
    </xf>
    <xf numFmtId="0" fontId="16" fillId="0" borderId="3" xfId="0" applyFont="1" applyFill="1" applyBorder="1" applyAlignment="1">
      <alignment horizontal="center" vertical="top" wrapText="1"/>
    </xf>
    <xf numFmtId="0" fontId="17" fillId="0" borderId="3" xfId="2" applyFont="1" applyFill="1" applyBorder="1" applyAlignment="1">
      <alignment horizontal="left" vertical="top" wrapText="1"/>
    </xf>
    <xf numFmtId="0" fontId="2" fillId="0" borderId="3" xfId="0" applyFont="1" applyFill="1" applyBorder="1" applyAlignment="1">
      <alignment horizontal="center" vertical="top"/>
    </xf>
    <xf numFmtId="0" fontId="9" fillId="0" borderId="3" xfId="0" applyFont="1" applyFill="1" applyBorder="1" applyAlignment="1">
      <alignment horizontal="center" vertical="top"/>
    </xf>
    <xf numFmtId="0" fontId="9" fillId="0" borderId="3" xfId="0" applyFont="1" applyFill="1" applyBorder="1" applyAlignment="1">
      <alignment horizontal="left" vertical="top" wrapText="1"/>
    </xf>
    <xf numFmtId="0" fontId="3" fillId="0" borderId="5" xfId="0" applyFont="1" applyFill="1" applyBorder="1" applyAlignment="1">
      <alignment horizontal="center" vertical="top"/>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3" fillId="0" borderId="5" xfId="0" applyFont="1" applyFill="1" applyBorder="1" applyAlignment="1">
      <alignment horizontal="left" vertical="top"/>
    </xf>
    <xf numFmtId="0" fontId="3" fillId="0" borderId="6" xfId="0" applyFont="1" applyFill="1" applyBorder="1" applyAlignment="1">
      <alignment horizontal="left" vertical="top"/>
    </xf>
    <xf numFmtId="0" fontId="3" fillId="0" borderId="7" xfId="0" applyFont="1" applyFill="1" applyBorder="1" applyAlignment="1">
      <alignment horizontal="left" vertical="top"/>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16" fillId="0" borderId="3" xfId="0" applyFont="1" applyFill="1" applyBorder="1" applyAlignment="1">
      <alignment vertical="top" wrapText="1"/>
    </xf>
    <xf numFmtId="0" fontId="16" fillId="0" borderId="3" xfId="0" applyFont="1" applyFill="1" applyBorder="1" applyAlignment="1">
      <alignment horizontal="left" vertical="top" wrapText="1"/>
    </xf>
    <xf numFmtId="0" fontId="18" fillId="0" borderId="3" xfId="0" applyFont="1" applyFill="1" applyBorder="1" applyAlignment="1">
      <alignment horizontal="left" vertical="top" wrapText="1"/>
    </xf>
    <xf numFmtId="0" fontId="12" fillId="0" borderId="3" xfId="0" applyFont="1" applyFill="1" applyBorder="1" applyAlignment="1">
      <alignment horizontal="center" vertical="top" wrapText="1"/>
    </xf>
    <xf numFmtId="0" fontId="16" fillId="0" borderId="3" xfId="0" applyFont="1" applyBorder="1" applyAlignment="1"/>
    <xf numFmtId="10" fontId="9" fillId="0" borderId="3" xfId="0" applyNumberFormat="1" applyFont="1" applyFill="1" applyBorder="1" applyAlignment="1">
      <alignment horizontal="center" vertical="top"/>
    </xf>
    <xf numFmtId="0" fontId="16" fillId="0" borderId="3" xfId="0" applyFont="1" applyBorder="1" applyAlignment="1">
      <alignment horizontal="left" vertical="top" wrapText="1"/>
    </xf>
    <xf numFmtId="0" fontId="16" fillId="0" borderId="3" xfId="0" applyFont="1" applyBorder="1" applyAlignment="1">
      <alignment horizontal="left"/>
    </xf>
    <xf numFmtId="0" fontId="0" fillId="0" borderId="3" xfId="0" applyBorder="1"/>
    <xf numFmtId="0" fontId="7" fillId="0" borderId="1" xfId="2" applyFont="1" applyFill="1" applyBorder="1" applyAlignment="1">
      <alignment horizontal="left" vertical="top" wrapText="1"/>
    </xf>
    <xf numFmtId="0" fontId="7" fillId="0" borderId="4" xfId="2" applyFont="1" applyFill="1" applyBorder="1" applyAlignment="1">
      <alignment horizontal="left" vertical="center" wrapText="1"/>
    </xf>
    <xf numFmtId="0" fontId="8" fillId="0" borderId="1" xfId="12" applyFont="1" applyFill="1" applyBorder="1" applyAlignment="1">
      <alignment horizontal="justify" vertical="top"/>
    </xf>
    <xf numFmtId="0" fontId="6" fillId="0" borderId="1" xfId="11" applyFont="1" applyFill="1" applyBorder="1" applyAlignment="1">
      <alignment horizontal="center" vertical="top"/>
    </xf>
    <xf numFmtId="0" fontId="20" fillId="0" borderId="10" xfId="0" applyFont="1" applyBorder="1" applyAlignment="1">
      <alignment horizontal="center" vertical="center"/>
    </xf>
    <xf numFmtId="0" fontId="20" fillId="0" borderId="12" xfId="0" applyFont="1" applyBorder="1" applyAlignment="1">
      <alignment horizontal="center" vertical="center"/>
    </xf>
  </cellXfs>
  <cellStyles count="15">
    <cellStyle name="Comma" xfId="1" builtinId="3"/>
    <cellStyle name="Comma 2 5" xfId="4"/>
    <cellStyle name="Comma 3 2" xfId="9"/>
    <cellStyle name="Currency" xfId="14" builtinId="4"/>
    <cellStyle name="Normal" xfId="0" builtinId="0"/>
    <cellStyle name="Normal 2" xfId="2"/>
    <cellStyle name="Normal 3 2" xfId="12"/>
    <cellStyle name="Normal 3 5" xfId="11"/>
    <cellStyle name="Normal 4 3" xfId="13"/>
    <cellStyle name="Normal 4 4" xfId="3"/>
    <cellStyle name="Normal 9" xfId="8"/>
    <cellStyle name="Normal_BOQ_Gujarat_New Bridges" xfId="7"/>
    <cellStyle name="Normal_Cost Estimate_PII" xfId="5"/>
    <cellStyle name="Normal_Cost Estimate_PII 2" xfId="10"/>
    <cellStyle name="Normal_Section-VI_BOQ_pkg1"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54.645-65.20\ESTMATE%2054.645-65.200\Estimate.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North%20East%20Project\NHIDCL%20Manipur\PATSC\Yaingangpokpi-Nagaland\PATSC%20Hungpung-Longpi%20Kajui\Estimates\Sample%20BOQ%20as%20per%20Schedule%20H%20YF.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srinivas%20work\Arunachal%20Pradesh\R3%20Demwe%20Brahmakund\Estimate%20Demwe-Brahmakun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54.645-65.20\Package%205%20(53.110-65.200)\Estimat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54.645-65.20\Package%205%20(53.110-65.200)\RCC%20Slab%20Estimate%20-%20UKHRU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54.645-65.20\Package%205%20(53.110-65.200)\Slab%20Estimate%20-%20UKHRU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Final%20Rates%20Analysis-Nagaland\Volume%20VI%20Cost%20Estimate%20(Except%20Culvert%20Bridges%20and%20Protection%20works)\COST%20PP\backup\PP%20culvert%20and%20chu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54.645-65.20\Package%205%20(53.110-65.200)\MINOR%20-%20Estimate%20-%20UKHRU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Work\NHIDCL\NHIDCL%20Manipur\PATSC\PATSC%2020.02.2020%20R1\PATSC%2054.645-65.20\Package%205%20(53.110-65.200)\drain,%20breast%20wall,%20guard%20wall.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North%20East%20Project\NHIDCL%20Manipur\PATSC\Yaingangpokpi-Nagaland\PATSC%20Hungpung-Laikot\Estimates\Package%202%20(43.129-79.552)\Budgetary%20Estimate_Demwe%20-%20Brahmakund%20-%20Cop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CULVERTS"/>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3"/>
      <sheetName val="TO BE CONSTRUCTED"/>
      <sheetName val="Sheet4"/>
    </sheetNames>
    <sheetDataSet>
      <sheetData sheetId="0"/>
      <sheetData sheetId="1"/>
      <sheetData sheetId="2">
        <row r="27">
          <cell r="B27" t="str">
            <v>Gabion Structure</v>
          </cell>
        </row>
        <row r="31">
          <cell r="C31">
            <v>1017242894</v>
          </cell>
        </row>
      </sheetData>
      <sheetData sheetId="3"/>
      <sheetData sheetId="4"/>
      <sheetData sheetId="5"/>
      <sheetData sheetId="6"/>
      <sheetData sheetId="7"/>
      <sheetData sheetId="8">
        <row r="37">
          <cell r="G37">
            <v>116584.83</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efreshError="1"/>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ow r="39">
          <cell r="G39">
            <v>30.36</v>
          </cell>
        </row>
      </sheetData>
      <sheetData sheetId="111">
        <row r="144">
          <cell r="J144">
            <v>3398687.3179000001</v>
          </cell>
        </row>
      </sheetData>
      <sheetData sheetId="112">
        <row r="6">
          <cell r="G6">
            <v>7.71</v>
          </cell>
        </row>
      </sheetData>
      <sheetData sheetId="113">
        <row r="47">
          <cell r="G47">
            <v>2200</v>
          </cell>
        </row>
      </sheetData>
      <sheetData sheetId="114">
        <row r="39">
          <cell r="G39">
            <v>4555.3</v>
          </cell>
        </row>
      </sheetData>
      <sheetData sheetId="115"/>
      <sheetData sheetId="116"/>
      <sheetData sheetId="11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Summary "/>
      <sheetName val="Bill 1"/>
      <sheetName val="Bill 2"/>
      <sheetName val="Bill 6"/>
      <sheetName val="Bill 8"/>
      <sheetName val="Bill 17"/>
      <sheetName val="Sheet1"/>
    </sheetNames>
    <sheetDataSet>
      <sheetData sheetId="0" refreshError="1">
        <row r="15">
          <cell r="H15">
            <v>341282932.73237598</v>
          </cell>
        </row>
        <row r="132">
          <cell r="H132">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BOQ Final"/>
      <sheetName val="Abstract"/>
      <sheetName val="G.Abstract"/>
      <sheetName val="CULVERTS"/>
      <sheetName val="Estimate-New"/>
      <sheetName val="Estimate-Widening"/>
      <sheetName val="Type-V"/>
      <sheetName val="type 7"/>
      <sheetName val="Type-VII"/>
      <sheetName val="Mulching"/>
      <sheetName val="Signage"/>
      <sheetName val="minor junctn"/>
      <sheetName val="curve est"/>
      <sheetName val="Breast wall 1.5m ht"/>
      <sheetName val="W Metal Beam"/>
      <sheetName val="RETAINING WALL 3.6m @ 0-20 m"/>
      <sheetName val="RETAINING WALL 3.2 m @330-440 m"/>
      <sheetName val="RETAINING WALL 4m @ 70-160m"/>
      <sheetName val="R.W 5 m ht"/>
      <sheetName val="Drain CC"/>
      <sheetName val="R.W 4 m ht"/>
      <sheetName val="R.W 3m ht"/>
      <sheetName val=" Lined Drain"/>
      <sheetName val="Overhead Sign Board"/>
      <sheetName val="Lead Stat to site (2)"/>
      <sheetName val="Labour (2)"/>
      <sheetName val="Plant&amp;Machinery (2)"/>
      <sheetName val="Analysis (2)"/>
      <sheetName val="Toll Plaza "/>
      <sheetName val="RE Wall"/>
      <sheetName val="Sheet1"/>
      <sheetName val="Sheet2"/>
    </sheetNames>
    <sheetDataSet>
      <sheetData sheetId="0"/>
      <sheetData sheetId="1"/>
      <sheetData sheetId="2"/>
      <sheetData sheetId="3"/>
      <sheetData sheetId="4"/>
      <sheetData sheetId="5">
        <row r="29">
          <cell r="G29">
            <v>163493.53</v>
          </cell>
        </row>
      </sheetData>
      <sheetData sheetId="6">
        <row r="31">
          <cell r="G31">
            <v>63042.37</v>
          </cell>
          <cell r="I31">
            <v>4.8600000000000003</v>
          </cell>
        </row>
        <row r="35">
          <cell r="I35">
            <v>24.09</v>
          </cell>
        </row>
        <row r="38">
          <cell r="I38">
            <v>6.31</v>
          </cell>
        </row>
        <row r="42">
          <cell r="I42">
            <v>3335.47</v>
          </cell>
        </row>
        <row r="47">
          <cell r="I47">
            <v>3852.19</v>
          </cell>
        </row>
        <row r="51">
          <cell r="I51">
            <v>22.36</v>
          </cell>
        </row>
        <row r="56">
          <cell r="I56">
            <v>8.61</v>
          </cell>
        </row>
        <row r="61">
          <cell r="I61">
            <v>9462.6299999999992</v>
          </cell>
        </row>
        <row r="66">
          <cell r="I66">
            <v>11284.81</v>
          </cell>
        </row>
        <row r="70">
          <cell r="I70">
            <v>236.4</v>
          </cell>
        </row>
        <row r="73">
          <cell r="I73">
            <v>1553</v>
          </cell>
        </row>
      </sheetData>
      <sheetData sheetId="7"/>
      <sheetData sheetId="8"/>
      <sheetData sheetId="9"/>
      <sheetData sheetId="10">
        <row r="31">
          <cell r="G31">
            <v>32250</v>
          </cell>
        </row>
      </sheetData>
      <sheetData sheetId="11">
        <row r="12">
          <cell r="G12">
            <v>7960.0986000000012</v>
          </cell>
        </row>
      </sheetData>
      <sheetData sheetId="12">
        <row r="32">
          <cell r="G32">
            <v>86.249999999999986</v>
          </cell>
        </row>
      </sheetData>
      <sheetData sheetId="13">
        <row r="41">
          <cell r="G41">
            <v>14487.6</v>
          </cell>
        </row>
      </sheetData>
      <sheetData sheetId="14">
        <row r="31">
          <cell r="G31">
            <v>38181</v>
          </cell>
        </row>
      </sheetData>
      <sheetData sheetId="15">
        <row r="22">
          <cell r="G22">
            <v>10000</v>
          </cell>
        </row>
      </sheetData>
      <sheetData sheetId="16"/>
      <sheetData sheetId="17"/>
      <sheetData sheetId="18"/>
      <sheetData sheetId="19">
        <row r="18">
          <cell r="G18">
            <v>70.754999999999995</v>
          </cell>
        </row>
      </sheetData>
      <sheetData sheetId="20"/>
      <sheetData sheetId="21">
        <row r="12">
          <cell r="G12">
            <v>49.493999999999993</v>
          </cell>
        </row>
      </sheetData>
      <sheetData sheetId="22">
        <row r="88">
          <cell r="G88">
            <v>31.634999999999998</v>
          </cell>
        </row>
      </sheetData>
      <sheetData sheetId="23">
        <row r="9">
          <cell r="G9">
            <v>17210.88</v>
          </cell>
        </row>
      </sheetData>
      <sheetData sheetId="24">
        <row r="5">
          <cell r="G5">
            <v>7.71</v>
          </cell>
        </row>
      </sheetData>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General Abstract"/>
      <sheetName val="Bill of qnty"/>
      <sheetName val="Bridge Abstract"/>
      <sheetName val="BOQ FINAL "/>
      <sheetName val="G.Abstract"/>
      <sheetName val="CULVERTS"/>
      <sheetName val="Road"/>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Analysis"/>
      <sheetName val="c.d  (2)"/>
      <sheetName val="C.D LIST (2)"/>
      <sheetName val="Sheet2"/>
      <sheetName val="Sheet3"/>
      <sheetName val="Median drain"/>
      <sheetName val="NEW BOX 1X3.0X3.0"/>
      <sheetName val="NEW W.W"/>
      <sheetName val="T-Y junction estmt "/>
      <sheetName val="BUS BAY"/>
      <sheetName val="Overhead Sign Board"/>
      <sheetName val="Mulching"/>
      <sheetName val="Curve Estimate (2)"/>
      <sheetName val="GABI0N WALL 3"/>
      <sheetName val="TO BE CONSTRUCTED"/>
      <sheetName val="Sheet4"/>
    </sheetNames>
    <sheetDataSet>
      <sheetData sheetId="0" refreshError="1"/>
      <sheetData sheetId="1" refreshError="1"/>
      <sheetData sheetId="2">
        <row r="27">
          <cell r="C27">
            <v>27914516.800000001</v>
          </cell>
        </row>
        <row r="28">
          <cell r="C28">
            <v>3000000</v>
          </cell>
        </row>
        <row r="29">
          <cell r="C29">
            <v>128000</v>
          </cell>
        </row>
      </sheetData>
      <sheetData sheetId="3" refreshError="1"/>
      <sheetData sheetId="4" refreshError="1"/>
      <sheetData sheetId="5" refreshError="1"/>
      <sheetData sheetId="6" refreshError="1"/>
      <sheetData sheetId="7" refreshError="1"/>
      <sheetData sheetId="8">
        <row r="37">
          <cell r="G37">
            <v>92183.35</v>
          </cell>
          <cell r="I37">
            <v>7.82</v>
          </cell>
        </row>
        <row r="42">
          <cell r="G42">
            <v>952307.01149999991</v>
          </cell>
          <cell r="I42">
            <v>213.5</v>
          </cell>
        </row>
        <row r="43">
          <cell r="G43">
            <v>112036.11900000001</v>
          </cell>
          <cell r="I43">
            <v>307.61</v>
          </cell>
        </row>
        <row r="44">
          <cell r="G44">
            <v>56018.059500000003</v>
          </cell>
          <cell r="I44">
            <v>427.33</v>
          </cell>
        </row>
        <row r="56">
          <cell r="G56">
            <v>51031.59</v>
          </cell>
          <cell r="I56">
            <v>161.80000000000001</v>
          </cell>
        </row>
        <row r="60">
          <cell r="G60">
            <v>13827.5</v>
          </cell>
          <cell r="I60">
            <v>42.42</v>
          </cell>
        </row>
        <row r="68">
          <cell r="G68">
            <v>14076.41</v>
          </cell>
          <cell r="I68">
            <v>2949.31</v>
          </cell>
        </row>
        <row r="73">
          <cell r="G73">
            <v>14015.7</v>
          </cell>
          <cell r="I73">
            <v>2998.0940999999998</v>
          </cell>
        </row>
        <row r="79">
          <cell r="G79">
            <v>18978.93</v>
          </cell>
          <cell r="I79">
            <v>3017.31</v>
          </cell>
        </row>
        <row r="84">
          <cell r="G84">
            <v>75915.7</v>
          </cell>
          <cell r="I84">
            <v>58.37</v>
          </cell>
        </row>
        <row r="89">
          <cell r="G89">
            <v>75915.7</v>
          </cell>
          <cell r="I89">
            <v>16.04</v>
          </cell>
        </row>
        <row r="94">
          <cell r="G94">
            <v>7591.57</v>
          </cell>
          <cell r="I94">
            <v>10851.68</v>
          </cell>
        </row>
        <row r="99">
          <cell r="G99">
            <v>3036.63</v>
          </cell>
          <cell r="I99">
            <v>12087.11</v>
          </cell>
        </row>
        <row r="103">
          <cell r="G103">
            <v>3066.51</v>
          </cell>
          <cell r="I103">
            <v>228.52</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ow r="39">
          <cell r="G39">
            <v>30.36</v>
          </cell>
          <cell r="I39">
            <v>213.5</v>
          </cell>
        </row>
        <row r="43">
          <cell r="G43">
            <v>6.6</v>
          </cell>
          <cell r="I43">
            <v>42.42</v>
          </cell>
        </row>
        <row r="47">
          <cell r="G47">
            <v>60</v>
          </cell>
          <cell r="I47">
            <v>57.65</v>
          </cell>
        </row>
        <row r="51">
          <cell r="G51">
            <v>6.6</v>
          </cell>
          <cell r="I51">
            <v>2949.31</v>
          </cell>
        </row>
        <row r="56">
          <cell r="G56">
            <v>6.6</v>
          </cell>
          <cell r="I56">
            <v>2998.0940999999998</v>
          </cell>
        </row>
        <row r="61">
          <cell r="G61">
            <v>13</v>
          </cell>
          <cell r="I61">
            <v>3017.31</v>
          </cell>
        </row>
        <row r="66">
          <cell r="G66">
            <v>104</v>
          </cell>
          <cell r="I66">
            <v>58.37</v>
          </cell>
        </row>
        <row r="72">
          <cell r="G72">
            <v>224</v>
          </cell>
          <cell r="I72">
            <v>16.04</v>
          </cell>
        </row>
        <row r="77">
          <cell r="G77">
            <v>10.400000000000002</v>
          </cell>
          <cell r="I77">
            <v>10851.68</v>
          </cell>
        </row>
        <row r="83">
          <cell r="G83">
            <v>8.9599999999999991</v>
          </cell>
          <cell r="I83">
            <v>12087.11</v>
          </cell>
        </row>
        <row r="88">
          <cell r="G88">
            <v>4.5999999999999996</v>
          </cell>
          <cell r="I88">
            <v>1012.16</v>
          </cell>
        </row>
      </sheetData>
      <sheetData sheetId="111">
        <row r="144">
          <cell r="J144">
            <v>3398987.5270999996</v>
          </cell>
        </row>
      </sheetData>
      <sheetData sheetId="112">
        <row r="6">
          <cell r="G6">
            <v>7.71</v>
          </cell>
          <cell r="I6">
            <v>213.5</v>
          </cell>
        </row>
        <row r="9">
          <cell r="G9">
            <v>0.65</v>
          </cell>
        </row>
        <row r="10">
          <cell r="I10">
            <v>8829.69</v>
          </cell>
        </row>
        <row r="15">
          <cell r="G15">
            <v>5.1400000000000006</v>
          </cell>
          <cell r="I15">
            <v>9710.07</v>
          </cell>
        </row>
        <row r="18">
          <cell r="G18">
            <v>0.53900000000000003</v>
          </cell>
        </row>
        <row r="42">
          <cell r="G42">
            <v>8.2100000000000009</v>
          </cell>
          <cell r="I42">
            <v>128774.08</v>
          </cell>
        </row>
        <row r="45">
          <cell r="G45">
            <v>38.4</v>
          </cell>
          <cell r="I45">
            <v>5926.24</v>
          </cell>
        </row>
        <row r="47">
          <cell r="G47">
            <v>11</v>
          </cell>
          <cell r="I47">
            <v>4751.5</v>
          </cell>
        </row>
      </sheetData>
      <sheetData sheetId="113">
        <row r="47">
          <cell r="G47">
            <v>2200</v>
          </cell>
          <cell r="I47">
            <v>371</v>
          </cell>
        </row>
        <row r="50">
          <cell r="G50">
            <v>2200</v>
          </cell>
          <cell r="I50">
            <v>20</v>
          </cell>
        </row>
        <row r="51">
          <cell r="G51">
            <v>2200</v>
          </cell>
          <cell r="I51">
            <v>56</v>
          </cell>
        </row>
      </sheetData>
      <sheetData sheetId="114">
        <row r="39">
          <cell r="G39">
            <v>4555.3</v>
          </cell>
        </row>
        <row r="50">
          <cell r="G50">
            <v>683.29</v>
          </cell>
        </row>
        <row r="62">
          <cell r="G62">
            <v>683.29</v>
          </cell>
        </row>
        <row r="74">
          <cell r="G74">
            <v>683.29</v>
          </cell>
        </row>
        <row r="85">
          <cell r="G85">
            <v>1138.82</v>
          </cell>
        </row>
        <row r="97">
          <cell r="G97">
            <v>4555.3</v>
          </cell>
        </row>
        <row r="108">
          <cell r="G108">
            <v>4555.3</v>
          </cell>
        </row>
        <row r="120">
          <cell r="G120">
            <v>455.53</v>
          </cell>
        </row>
        <row r="133">
          <cell r="G133">
            <v>174.24</v>
          </cell>
        </row>
      </sheetData>
      <sheetData sheetId="115" refreshError="1"/>
      <sheetData sheetId="116" refreshError="1"/>
      <sheetData sheetId="11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14.550"/>
      <sheetName val="39.665"/>
      <sheetName val="63.605"/>
      <sheetName val="64.685"/>
      <sheetName val="Slab.0.560"/>
      <sheetName val="WW.0.560"/>
      <sheetName val="Slab.1.030"/>
      <sheetName val="WW.1.030"/>
      <sheetName val="67.310"/>
      <sheetName val="68.290"/>
      <sheetName val="151.630"/>
      <sheetName val="Slab-4.590"/>
    </sheetNames>
    <sheetDataSet>
      <sheetData sheetId="0"/>
      <sheetData sheetId="1">
        <row r="7">
          <cell r="K7">
            <v>314</v>
          </cell>
          <cell r="L7">
            <v>427.33</v>
          </cell>
        </row>
        <row r="9">
          <cell r="K9">
            <v>14.96</v>
          </cell>
        </row>
        <row r="12">
          <cell r="K12">
            <v>64.33</v>
          </cell>
          <cell r="L12">
            <v>10615.53</v>
          </cell>
        </row>
        <row r="15">
          <cell r="K15">
            <v>43.42</v>
          </cell>
          <cell r="L15">
            <v>10320.61</v>
          </cell>
        </row>
        <row r="17">
          <cell r="K17">
            <v>5.24</v>
          </cell>
          <cell r="L17">
            <v>12186.84</v>
          </cell>
        </row>
        <row r="20">
          <cell r="K20">
            <v>23.34</v>
          </cell>
          <cell r="L20">
            <v>14485.88</v>
          </cell>
        </row>
        <row r="22">
          <cell r="K22">
            <v>23.35</v>
          </cell>
          <cell r="L22">
            <v>128774.08</v>
          </cell>
        </row>
        <row r="24">
          <cell r="K24">
            <v>8.5</v>
          </cell>
          <cell r="L24">
            <v>8829.69</v>
          </cell>
        </row>
        <row r="26">
          <cell r="K26">
            <v>18.48</v>
          </cell>
          <cell r="L26">
            <v>14485.88</v>
          </cell>
        </row>
        <row r="28">
          <cell r="K28">
            <v>8.3000000000000007</v>
          </cell>
          <cell r="L28">
            <v>1298.44</v>
          </cell>
        </row>
        <row r="30">
          <cell r="K30">
            <v>10.84</v>
          </cell>
          <cell r="L30">
            <v>19253.32</v>
          </cell>
        </row>
        <row r="32">
          <cell r="K32">
            <v>50.6</v>
          </cell>
          <cell r="L32">
            <v>5330.31</v>
          </cell>
        </row>
        <row r="34">
          <cell r="K34">
            <v>4</v>
          </cell>
        </row>
        <row r="36">
          <cell r="K36">
            <v>2.6</v>
          </cell>
          <cell r="L36">
            <v>175</v>
          </cell>
        </row>
        <row r="38">
          <cell r="K38">
            <v>13.600000000000001</v>
          </cell>
          <cell r="L38">
            <v>480.11</v>
          </cell>
        </row>
        <row r="40">
          <cell r="K40">
            <v>61.1</v>
          </cell>
        </row>
        <row r="42">
          <cell r="K42">
            <v>137.11000000000001</v>
          </cell>
          <cell r="L42">
            <v>1017.94</v>
          </cell>
        </row>
        <row r="44">
          <cell r="K44">
            <v>87.75500000000001</v>
          </cell>
          <cell r="L44">
            <v>94.344099999999997</v>
          </cell>
        </row>
        <row r="46">
          <cell r="K46">
            <v>74.786900494077315</v>
          </cell>
          <cell r="L46">
            <v>94.34</v>
          </cell>
        </row>
        <row r="49">
          <cell r="K49">
            <v>48.846667082370324</v>
          </cell>
          <cell r="L49">
            <v>2773.8</v>
          </cell>
        </row>
        <row r="51">
          <cell r="K51">
            <v>97.693334164740648</v>
          </cell>
        </row>
        <row r="53">
          <cell r="K53">
            <v>6.9720000000000013</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Slab.0.560"/>
      <sheetName val="WW.0.560"/>
      <sheetName val="Slab.1.030"/>
      <sheetName val="WW.1.030"/>
      <sheetName val="3.0"/>
      <sheetName val="W3.0"/>
      <sheetName val="3.0.4"/>
      <sheetName val="W3.0.4"/>
      <sheetName val="3.0R"/>
      <sheetName val="W3.0R"/>
      <sheetName val="2.0"/>
      <sheetName val="W2.0"/>
      <sheetName val="2.0.4"/>
      <sheetName val="W2.0.4"/>
      <sheetName val="1.5"/>
      <sheetName val="W1.5"/>
      <sheetName val="1.5R"/>
      <sheetName val="W1.5R"/>
      <sheetName val="1.5R.4"/>
      <sheetName val="W1.5.4"/>
      <sheetName val="1.0"/>
      <sheetName val="W1.0"/>
      <sheetName val="Slab-4.590"/>
    </sheetNames>
    <sheetDataSet>
      <sheetData sheetId="0"/>
      <sheetData sheetId="1">
        <row r="7">
          <cell r="V7">
            <v>1546.6492499999999</v>
          </cell>
        </row>
        <row r="9">
          <cell r="V9">
            <v>594.46724999999992</v>
          </cell>
        </row>
        <row r="11">
          <cell r="V11">
            <v>6746.8359999999993</v>
          </cell>
          <cell r="W11">
            <v>9825.09</v>
          </cell>
        </row>
        <row r="13">
          <cell r="V13">
            <v>163.542</v>
          </cell>
        </row>
        <row r="16">
          <cell r="V16">
            <v>476.37699999999995</v>
          </cell>
          <cell r="W16">
            <v>12140.94</v>
          </cell>
        </row>
        <row r="18">
          <cell r="V18">
            <v>38.395140000000005</v>
          </cell>
        </row>
        <row r="20">
          <cell r="V20">
            <v>1207</v>
          </cell>
        </row>
        <row r="22">
          <cell r="V22">
            <v>175.95</v>
          </cell>
        </row>
        <row r="24">
          <cell r="V24">
            <v>469.19999999999993</v>
          </cell>
        </row>
        <row r="26">
          <cell r="V26">
            <v>126</v>
          </cell>
          <cell r="W26">
            <v>2180.58</v>
          </cell>
        </row>
        <row r="28">
          <cell r="V28">
            <v>630</v>
          </cell>
        </row>
        <row r="30">
          <cell r="V30">
            <v>1115.4720000000002</v>
          </cell>
          <cell r="W30">
            <v>1459.93</v>
          </cell>
        </row>
        <row r="32">
          <cell r="V32">
            <v>4095.008627348217</v>
          </cell>
        </row>
        <row r="33">
          <cell r="V33">
            <v>603.5</v>
          </cell>
          <cell r="W33">
            <v>17</v>
          </cell>
        </row>
        <row r="35">
          <cell r="V35">
            <v>2435.9939999999997</v>
          </cell>
          <cell r="W35">
            <v>3346.01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PE"/>
      <sheetName val="BOX"/>
      <sheetName val="SLAB"/>
      <sheetName val="widening (pipe)"/>
      <sheetName val="widening (slab)"/>
      <sheetName val="PIPE (sort final)"/>
      <sheetName val="SLAB (sort)"/>
      <sheetName val="Sheet1"/>
      <sheetName val="PIPE-sort"/>
      <sheetName val="(xi) other works"/>
      <sheetName val="Bill No. 3(1)"/>
      <sheetName val="Bill No. 3(a) old"/>
      <sheetName val="5(old)"/>
      <sheetName val="Cost (fancy)"/>
      <sheetName val="Box Quantity"/>
      <sheetName val="Pro. Work"/>
      <sheetName val="setout"/>
      <sheetName val="BOX (sort) (2)"/>
      <sheetName val="SLAB (sort) (2)"/>
      <sheetName val="BOX (sor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3">
          <cell r="B3" t="str">
            <v xml:space="preserve">Proposed Chainage </v>
          </cell>
        </row>
        <row r="5">
          <cell r="B5" t="str">
            <v>(km)</v>
          </cell>
        </row>
        <row r="6">
          <cell r="B6">
            <v>0.13</v>
          </cell>
        </row>
        <row r="7">
          <cell r="B7">
            <v>0.23</v>
          </cell>
        </row>
        <row r="8">
          <cell r="B8">
            <v>0.48</v>
          </cell>
        </row>
        <row r="9">
          <cell r="B9">
            <v>0.57999999999999996</v>
          </cell>
        </row>
        <row r="10">
          <cell r="B10">
            <v>0.63</v>
          </cell>
        </row>
        <row r="11">
          <cell r="B11">
            <v>0.77</v>
          </cell>
        </row>
        <row r="12">
          <cell r="B12">
            <v>0.92500000000000004</v>
          </cell>
        </row>
        <row r="13">
          <cell r="B13">
            <v>0.99</v>
          </cell>
        </row>
        <row r="14">
          <cell r="B14">
            <v>1.26</v>
          </cell>
        </row>
        <row r="15">
          <cell r="B15">
            <v>1.41</v>
          </cell>
        </row>
        <row r="16">
          <cell r="B16">
            <v>1.865</v>
          </cell>
        </row>
        <row r="17">
          <cell r="B17">
            <v>1.91</v>
          </cell>
        </row>
        <row r="18">
          <cell r="B18">
            <v>2.09</v>
          </cell>
        </row>
        <row r="19">
          <cell r="B19">
            <v>2.2000000000000002</v>
          </cell>
        </row>
        <row r="20">
          <cell r="B20">
            <v>2.38</v>
          </cell>
        </row>
        <row r="21">
          <cell r="B21">
            <v>2.62</v>
          </cell>
        </row>
        <row r="22">
          <cell r="B22">
            <v>2.95</v>
          </cell>
        </row>
        <row r="23">
          <cell r="B23">
            <v>3.03</v>
          </cell>
        </row>
        <row r="24">
          <cell r="B24">
            <v>3.1219999999999999</v>
          </cell>
        </row>
        <row r="25">
          <cell r="B25">
            <v>3.26</v>
          </cell>
        </row>
        <row r="26">
          <cell r="B26">
            <v>3.38</v>
          </cell>
        </row>
        <row r="27">
          <cell r="B27">
            <v>3.55</v>
          </cell>
        </row>
        <row r="28">
          <cell r="B28">
            <v>3.68</v>
          </cell>
        </row>
        <row r="29">
          <cell r="B29">
            <v>3.89</v>
          </cell>
        </row>
        <row r="30">
          <cell r="B30">
            <v>4.09</v>
          </cell>
        </row>
        <row r="31">
          <cell r="B31">
            <v>4.32</v>
          </cell>
        </row>
        <row r="32">
          <cell r="B32">
            <v>4.4450000000000003</v>
          </cell>
        </row>
        <row r="33">
          <cell r="B33">
            <v>4.57</v>
          </cell>
        </row>
        <row r="34">
          <cell r="B34">
            <v>4.6950000000000003</v>
          </cell>
        </row>
        <row r="35">
          <cell r="B35">
            <v>4.83</v>
          </cell>
        </row>
        <row r="36">
          <cell r="B36">
            <v>4.9000000000000004</v>
          </cell>
        </row>
        <row r="37">
          <cell r="B37">
            <v>5.19</v>
          </cell>
        </row>
        <row r="38">
          <cell r="B38">
            <v>5.5</v>
          </cell>
        </row>
        <row r="39">
          <cell r="B39">
            <v>5.63</v>
          </cell>
        </row>
        <row r="40">
          <cell r="B40">
            <v>5.82</v>
          </cell>
        </row>
        <row r="41">
          <cell r="B41">
            <v>6.165</v>
          </cell>
        </row>
        <row r="42">
          <cell r="B42">
            <v>6.29</v>
          </cell>
        </row>
        <row r="43">
          <cell r="B43">
            <v>6.49</v>
          </cell>
        </row>
        <row r="44">
          <cell r="B44">
            <v>6.585</v>
          </cell>
        </row>
        <row r="45">
          <cell r="B45">
            <v>6.82</v>
          </cell>
        </row>
        <row r="46">
          <cell r="B46">
            <v>7.04</v>
          </cell>
        </row>
        <row r="47">
          <cell r="B47">
            <v>7.23</v>
          </cell>
        </row>
        <row r="48">
          <cell r="B48">
            <v>7.37</v>
          </cell>
        </row>
        <row r="49">
          <cell r="B49">
            <v>7.5750000000000002</v>
          </cell>
        </row>
        <row r="50">
          <cell r="B50">
            <v>7.81</v>
          </cell>
        </row>
        <row r="51">
          <cell r="B51">
            <v>7.92</v>
          </cell>
        </row>
        <row r="52">
          <cell r="B52">
            <v>8.1219999999999999</v>
          </cell>
        </row>
        <row r="53">
          <cell r="B53">
            <v>8.24</v>
          </cell>
        </row>
        <row r="54">
          <cell r="B54">
            <v>8.3219999999999992</v>
          </cell>
        </row>
        <row r="55">
          <cell r="B55">
            <v>8.4700000000000006</v>
          </cell>
        </row>
        <row r="56">
          <cell r="B56">
            <v>8.5299999999999994</v>
          </cell>
        </row>
        <row r="57">
          <cell r="B57">
            <v>8.6199999999999992</v>
          </cell>
        </row>
        <row r="58">
          <cell r="B58">
            <v>8.7100000000000009</v>
          </cell>
        </row>
        <row r="59">
          <cell r="B59">
            <v>8.84</v>
          </cell>
        </row>
        <row r="60">
          <cell r="B60">
            <v>9.08</v>
          </cell>
        </row>
        <row r="61">
          <cell r="B61">
            <v>9.17</v>
          </cell>
        </row>
        <row r="62">
          <cell r="B62">
            <v>9.36</v>
          </cell>
        </row>
        <row r="63">
          <cell r="B63">
            <v>9.59</v>
          </cell>
        </row>
        <row r="64">
          <cell r="B64">
            <v>9.7100000000000009</v>
          </cell>
        </row>
        <row r="65">
          <cell r="B65">
            <v>9.83</v>
          </cell>
        </row>
        <row r="66">
          <cell r="B66">
            <v>9.8849999999999998</v>
          </cell>
        </row>
        <row r="67">
          <cell r="B67">
            <v>9.9700000000000006</v>
          </cell>
        </row>
        <row r="68">
          <cell r="B68">
            <v>10.15</v>
          </cell>
        </row>
        <row r="69">
          <cell r="B69">
            <v>10.23</v>
          </cell>
        </row>
        <row r="70">
          <cell r="B70">
            <v>10.3</v>
          </cell>
        </row>
        <row r="71">
          <cell r="B71">
            <v>10.72</v>
          </cell>
        </row>
        <row r="72">
          <cell r="B72">
            <v>10.775</v>
          </cell>
        </row>
        <row r="73">
          <cell r="B73">
            <v>11.15</v>
          </cell>
        </row>
        <row r="74">
          <cell r="B74">
            <v>11.25</v>
          </cell>
        </row>
        <row r="75">
          <cell r="B75">
            <v>11.34</v>
          </cell>
        </row>
        <row r="76">
          <cell r="B76">
            <v>11.51</v>
          </cell>
        </row>
        <row r="77">
          <cell r="B77">
            <v>11.69</v>
          </cell>
        </row>
        <row r="78">
          <cell r="B78">
            <v>11.89</v>
          </cell>
        </row>
        <row r="79">
          <cell r="B79">
            <v>11.97</v>
          </cell>
        </row>
        <row r="80">
          <cell r="B80">
            <v>12.21</v>
          </cell>
        </row>
        <row r="81">
          <cell r="B81">
            <v>12.41</v>
          </cell>
        </row>
        <row r="82">
          <cell r="B82">
            <v>12.5</v>
          </cell>
        </row>
        <row r="83">
          <cell r="B83">
            <v>12.79</v>
          </cell>
        </row>
        <row r="84">
          <cell r="B84">
            <v>12.91</v>
          </cell>
        </row>
        <row r="85">
          <cell r="B85">
            <v>13</v>
          </cell>
        </row>
        <row r="86">
          <cell r="B86">
            <v>13.23</v>
          </cell>
        </row>
        <row r="87">
          <cell r="B87">
            <v>13.34</v>
          </cell>
        </row>
        <row r="88">
          <cell r="B88">
            <v>13.49</v>
          </cell>
        </row>
        <row r="89">
          <cell r="B89">
            <v>13.64</v>
          </cell>
        </row>
        <row r="90">
          <cell r="B90">
            <v>13.72</v>
          </cell>
        </row>
        <row r="91">
          <cell r="B91">
            <v>13.91</v>
          </cell>
        </row>
        <row r="92">
          <cell r="B92">
            <v>14.09</v>
          </cell>
        </row>
        <row r="93">
          <cell r="B93">
            <v>14.265000000000001</v>
          </cell>
        </row>
        <row r="94">
          <cell r="B94">
            <v>14.36</v>
          </cell>
        </row>
        <row r="95">
          <cell r="B95">
            <v>14.5</v>
          </cell>
        </row>
        <row r="96">
          <cell r="B96">
            <v>14.61</v>
          </cell>
        </row>
        <row r="97">
          <cell r="B97">
            <v>14.91</v>
          </cell>
        </row>
        <row r="98">
          <cell r="B98">
            <v>14.97</v>
          </cell>
        </row>
        <row r="99">
          <cell r="B99">
            <v>15.15</v>
          </cell>
        </row>
        <row r="100">
          <cell r="B100">
            <v>15.43</v>
          </cell>
        </row>
        <row r="101">
          <cell r="B101">
            <v>15.484999999999999</v>
          </cell>
        </row>
        <row r="102">
          <cell r="B102">
            <v>15.61</v>
          </cell>
        </row>
        <row r="103">
          <cell r="B103">
            <v>15.925000000000001</v>
          </cell>
        </row>
        <row r="104">
          <cell r="B104">
            <v>15.994999999999999</v>
          </cell>
        </row>
        <row r="105">
          <cell r="B105">
            <v>16.079999999999998</v>
          </cell>
        </row>
        <row r="106">
          <cell r="B106">
            <v>16.228000000000002</v>
          </cell>
        </row>
        <row r="107">
          <cell r="B107">
            <v>16.327999999999999</v>
          </cell>
        </row>
        <row r="108">
          <cell r="B108">
            <v>16.66</v>
          </cell>
        </row>
        <row r="109">
          <cell r="B109">
            <v>16.760000000000002</v>
          </cell>
        </row>
        <row r="110">
          <cell r="B110">
            <v>17</v>
          </cell>
        </row>
        <row r="111">
          <cell r="B111">
            <v>17.23</v>
          </cell>
        </row>
        <row r="112">
          <cell r="B112">
            <v>17.46</v>
          </cell>
        </row>
        <row r="113">
          <cell r="B113">
            <v>17.670000000000002</v>
          </cell>
        </row>
        <row r="114">
          <cell r="B114">
            <v>17.96</v>
          </cell>
        </row>
        <row r="115">
          <cell r="B115">
            <v>18.29</v>
          </cell>
        </row>
        <row r="116">
          <cell r="B116">
            <v>18.43</v>
          </cell>
        </row>
        <row r="117">
          <cell r="B117">
            <v>18.809999999999999</v>
          </cell>
        </row>
        <row r="118">
          <cell r="B118">
            <v>19</v>
          </cell>
        </row>
        <row r="119">
          <cell r="B119">
            <v>19.190000000000001</v>
          </cell>
        </row>
        <row r="120">
          <cell r="B120">
            <v>19.489999999999998</v>
          </cell>
        </row>
        <row r="121">
          <cell r="B121">
            <v>19.71</v>
          </cell>
        </row>
        <row r="122">
          <cell r="B122">
            <v>19.89</v>
          </cell>
        </row>
        <row r="123">
          <cell r="B123">
            <v>20.100000000000001</v>
          </cell>
        </row>
        <row r="124">
          <cell r="B124">
            <v>20.46</v>
          </cell>
        </row>
        <row r="125">
          <cell r="B125">
            <v>20.69</v>
          </cell>
        </row>
        <row r="126">
          <cell r="B126">
            <v>20.89</v>
          </cell>
        </row>
        <row r="127">
          <cell r="B127">
            <v>21</v>
          </cell>
        </row>
        <row r="128">
          <cell r="B128">
            <v>21.18</v>
          </cell>
        </row>
        <row r="129">
          <cell r="B129">
            <v>21.38</v>
          </cell>
        </row>
        <row r="130">
          <cell r="B130">
            <v>21.45</v>
          </cell>
        </row>
        <row r="131">
          <cell r="B131">
            <v>21.754999999999999</v>
          </cell>
        </row>
        <row r="132">
          <cell r="B132">
            <v>22.13</v>
          </cell>
        </row>
        <row r="133">
          <cell r="B133">
            <v>22.36</v>
          </cell>
        </row>
        <row r="134">
          <cell r="B134">
            <v>22.47</v>
          </cell>
        </row>
        <row r="135">
          <cell r="B135">
            <v>22.55</v>
          </cell>
        </row>
        <row r="136">
          <cell r="B136">
            <v>22.72</v>
          </cell>
        </row>
        <row r="137">
          <cell r="B137">
            <v>22.85</v>
          </cell>
        </row>
        <row r="138">
          <cell r="B138">
            <v>22.93</v>
          </cell>
        </row>
        <row r="139">
          <cell r="B139">
            <v>23.03</v>
          </cell>
        </row>
        <row r="140">
          <cell r="B140">
            <v>23.44</v>
          </cell>
        </row>
        <row r="141">
          <cell r="B141">
            <v>23.63</v>
          </cell>
        </row>
        <row r="142">
          <cell r="B142">
            <v>23.97</v>
          </cell>
        </row>
        <row r="143">
          <cell r="B143">
            <v>24.12</v>
          </cell>
        </row>
        <row r="144">
          <cell r="B144">
            <v>24.68</v>
          </cell>
        </row>
        <row r="145">
          <cell r="B145">
            <v>24.79</v>
          </cell>
        </row>
        <row r="146">
          <cell r="B146">
            <v>24.89</v>
          </cell>
        </row>
        <row r="147">
          <cell r="B147">
            <v>25.16</v>
          </cell>
        </row>
        <row r="148">
          <cell r="B148">
            <v>25.43</v>
          </cell>
        </row>
        <row r="149">
          <cell r="B149">
            <v>25.5</v>
          </cell>
        </row>
        <row r="150">
          <cell r="B150">
            <v>25.565000000000001</v>
          </cell>
        </row>
        <row r="151">
          <cell r="B151">
            <v>25.64</v>
          </cell>
        </row>
        <row r="152">
          <cell r="B152">
            <v>25.92</v>
          </cell>
        </row>
        <row r="153">
          <cell r="B153">
            <v>26.1</v>
          </cell>
        </row>
        <row r="154">
          <cell r="B154">
            <v>26.41</v>
          </cell>
        </row>
        <row r="155">
          <cell r="B155">
            <v>26.605</v>
          </cell>
        </row>
        <row r="156">
          <cell r="B156">
            <v>26.754999999999999</v>
          </cell>
        </row>
        <row r="157">
          <cell r="B157">
            <v>26.855</v>
          </cell>
        </row>
        <row r="158">
          <cell r="B158">
            <v>26.925000000000001</v>
          </cell>
        </row>
        <row r="159">
          <cell r="B159">
            <v>27.274999999999999</v>
          </cell>
        </row>
        <row r="160">
          <cell r="B160">
            <v>27.355</v>
          </cell>
        </row>
        <row r="161">
          <cell r="B161">
            <v>27.454999999999998</v>
          </cell>
        </row>
        <row r="162">
          <cell r="B162">
            <v>27.49</v>
          </cell>
        </row>
        <row r="163">
          <cell r="B163">
            <v>27.59</v>
          </cell>
        </row>
        <row r="164">
          <cell r="B164">
            <v>27.77</v>
          </cell>
        </row>
        <row r="165">
          <cell r="B165">
            <v>27.86</v>
          </cell>
        </row>
        <row r="166">
          <cell r="B166">
            <v>28.25</v>
          </cell>
        </row>
        <row r="167">
          <cell r="B167">
            <v>28.73</v>
          </cell>
        </row>
        <row r="168">
          <cell r="B168">
            <v>28.93</v>
          </cell>
        </row>
        <row r="169">
          <cell r="B169">
            <v>29.13</v>
          </cell>
        </row>
        <row r="170">
          <cell r="B170">
            <v>29.2</v>
          </cell>
        </row>
        <row r="171">
          <cell r="B171">
            <v>29.39</v>
          </cell>
        </row>
        <row r="172">
          <cell r="B172">
            <v>29.6</v>
          </cell>
        </row>
        <row r="173">
          <cell r="B173">
            <v>29.81</v>
          </cell>
        </row>
        <row r="174">
          <cell r="B174">
            <v>29.96</v>
          </cell>
        </row>
        <row r="175">
          <cell r="B175">
            <v>30.17</v>
          </cell>
        </row>
        <row r="176">
          <cell r="B176">
            <v>30.515000000000001</v>
          </cell>
        </row>
        <row r="177">
          <cell r="B177">
            <v>30.64</v>
          </cell>
        </row>
        <row r="178">
          <cell r="B178">
            <v>30.76</v>
          </cell>
        </row>
        <row r="179">
          <cell r="B179">
            <v>30.97</v>
          </cell>
        </row>
        <row r="180">
          <cell r="B180">
            <v>31.19</v>
          </cell>
        </row>
        <row r="181">
          <cell r="B181">
            <v>31.36</v>
          </cell>
        </row>
        <row r="182">
          <cell r="B182">
            <v>31.565000000000001</v>
          </cell>
        </row>
        <row r="183">
          <cell r="B183">
            <v>31.92</v>
          </cell>
        </row>
        <row r="184">
          <cell r="B184">
            <v>31.99</v>
          </cell>
        </row>
        <row r="185">
          <cell r="B185">
            <v>32.18</v>
          </cell>
        </row>
        <row r="186">
          <cell r="B186">
            <v>32.42</v>
          </cell>
        </row>
        <row r="187">
          <cell r="B187">
            <v>32.53</v>
          </cell>
        </row>
        <row r="188">
          <cell r="B188">
            <v>32.61</v>
          </cell>
        </row>
        <row r="189">
          <cell r="B189">
            <v>32.86</v>
          </cell>
        </row>
        <row r="190">
          <cell r="B190">
            <v>33.04</v>
          </cell>
        </row>
        <row r="191">
          <cell r="B191">
            <v>33.28</v>
          </cell>
        </row>
        <row r="192">
          <cell r="B192">
            <v>33.405000000000001</v>
          </cell>
        </row>
        <row r="193">
          <cell r="B193">
            <v>33.51</v>
          </cell>
        </row>
        <row r="194">
          <cell r="B194">
            <v>33.61</v>
          </cell>
        </row>
        <row r="195">
          <cell r="B195">
            <v>33.74</v>
          </cell>
        </row>
        <row r="196">
          <cell r="B196">
            <v>33.83</v>
          </cell>
        </row>
        <row r="197">
          <cell r="B197">
            <v>33.950000000000003</v>
          </cell>
        </row>
        <row r="198">
          <cell r="B198">
            <v>34.119999999999997</v>
          </cell>
        </row>
        <row r="199">
          <cell r="B199">
            <v>34.33</v>
          </cell>
        </row>
        <row r="200">
          <cell r="B200">
            <v>34.43</v>
          </cell>
        </row>
        <row r="201">
          <cell r="B201">
            <v>34.5</v>
          </cell>
        </row>
        <row r="202">
          <cell r="B202">
            <v>34.64</v>
          </cell>
        </row>
        <row r="203">
          <cell r="B203">
            <v>34.880000000000003</v>
          </cell>
        </row>
        <row r="204">
          <cell r="B204">
            <v>35.15</v>
          </cell>
        </row>
        <row r="205">
          <cell r="B205">
            <v>35.32</v>
          </cell>
        </row>
        <row r="206">
          <cell r="B206">
            <v>35.44</v>
          </cell>
        </row>
        <row r="207">
          <cell r="B207">
            <v>35.54</v>
          </cell>
        </row>
        <row r="208">
          <cell r="B208">
            <v>35.71</v>
          </cell>
        </row>
        <row r="209">
          <cell r="B209">
            <v>36.020000000000003</v>
          </cell>
        </row>
        <row r="210">
          <cell r="B210">
            <v>36.54</v>
          </cell>
        </row>
        <row r="211">
          <cell r="B211">
            <v>36.734999999999999</v>
          </cell>
        </row>
        <row r="212">
          <cell r="B212">
            <v>36.950000000000003</v>
          </cell>
        </row>
        <row r="213">
          <cell r="B213">
            <v>37.049999999999997</v>
          </cell>
        </row>
        <row r="214">
          <cell r="B214">
            <v>37.29</v>
          </cell>
        </row>
        <row r="215">
          <cell r="B215">
            <v>37.5</v>
          </cell>
        </row>
        <row r="216">
          <cell r="B216">
            <v>37.594999999999999</v>
          </cell>
        </row>
        <row r="217">
          <cell r="B217">
            <v>37.659999999999997</v>
          </cell>
        </row>
        <row r="218">
          <cell r="B218">
            <v>38</v>
          </cell>
        </row>
        <row r="219">
          <cell r="B219">
            <v>38.024999999999999</v>
          </cell>
        </row>
        <row r="220">
          <cell r="B220">
            <v>38.055</v>
          </cell>
        </row>
        <row r="221">
          <cell r="B221">
            <v>38.24</v>
          </cell>
        </row>
        <row r="222">
          <cell r="B222">
            <v>38.54</v>
          </cell>
        </row>
        <row r="223">
          <cell r="B223">
            <v>38.799999999999997</v>
          </cell>
        </row>
        <row r="224">
          <cell r="B224">
            <v>38.854999999999997</v>
          </cell>
        </row>
        <row r="225">
          <cell r="B225">
            <v>39.005000000000003</v>
          </cell>
        </row>
        <row r="226">
          <cell r="B226">
            <v>39.055</v>
          </cell>
        </row>
        <row r="227">
          <cell r="B227">
            <v>39.1</v>
          </cell>
        </row>
        <row r="228">
          <cell r="B228">
            <v>39.15</v>
          </cell>
        </row>
        <row r="229">
          <cell r="B229">
            <v>39.26</v>
          </cell>
        </row>
        <row r="230">
          <cell r="B230">
            <v>39.36</v>
          </cell>
        </row>
        <row r="231">
          <cell r="B231">
            <v>39.549999999999997</v>
          </cell>
        </row>
        <row r="232">
          <cell r="B232">
            <v>39.78</v>
          </cell>
        </row>
        <row r="233">
          <cell r="B233">
            <v>39.85</v>
          </cell>
        </row>
        <row r="234">
          <cell r="B234">
            <v>39.93</v>
          </cell>
        </row>
        <row r="235">
          <cell r="B235">
            <v>40.015000000000001</v>
          </cell>
        </row>
        <row r="236">
          <cell r="B236">
            <v>40.200000000000003</v>
          </cell>
        </row>
        <row r="237">
          <cell r="B237">
            <v>40.380000000000003</v>
          </cell>
        </row>
        <row r="238">
          <cell r="B238">
            <v>40.465000000000003</v>
          </cell>
        </row>
        <row r="239">
          <cell r="B239">
            <v>40.585000000000001</v>
          </cell>
        </row>
        <row r="240">
          <cell r="B240">
            <v>40.704999999999998</v>
          </cell>
        </row>
        <row r="241">
          <cell r="B241">
            <v>40.774999999999999</v>
          </cell>
        </row>
        <row r="242">
          <cell r="B242">
            <v>40.83</v>
          </cell>
        </row>
        <row r="243">
          <cell r="B243">
            <v>40.945</v>
          </cell>
        </row>
        <row r="244">
          <cell r="B244">
            <v>41.07</v>
          </cell>
        </row>
        <row r="245">
          <cell r="B245">
            <v>41.12</v>
          </cell>
        </row>
        <row r="246">
          <cell r="B246">
            <v>41.204999999999998</v>
          </cell>
        </row>
        <row r="247">
          <cell r="B247">
            <v>41.3</v>
          </cell>
        </row>
        <row r="248">
          <cell r="B248">
            <v>41.335000000000001</v>
          </cell>
        </row>
        <row r="249">
          <cell r="B249">
            <v>41.484999999999999</v>
          </cell>
        </row>
        <row r="250">
          <cell r="B250">
            <v>41.765000000000001</v>
          </cell>
        </row>
        <row r="251">
          <cell r="B251">
            <v>41.844999999999999</v>
          </cell>
        </row>
        <row r="252">
          <cell r="B252">
            <v>41.92</v>
          </cell>
        </row>
        <row r="253">
          <cell r="B253">
            <v>42.055</v>
          </cell>
        </row>
        <row r="254">
          <cell r="B254">
            <v>42.11</v>
          </cell>
        </row>
        <row r="255">
          <cell r="B255">
            <v>42.25</v>
          </cell>
        </row>
        <row r="256">
          <cell r="B256">
            <v>42.505000000000003</v>
          </cell>
        </row>
        <row r="257">
          <cell r="B257">
            <v>42.715000000000003</v>
          </cell>
        </row>
        <row r="258">
          <cell r="B258">
            <v>42.725000000000001</v>
          </cell>
        </row>
        <row r="259">
          <cell r="B259">
            <v>42.83</v>
          </cell>
        </row>
        <row r="260">
          <cell r="B260">
            <v>42.97</v>
          </cell>
        </row>
        <row r="261">
          <cell r="B261">
            <v>43.14</v>
          </cell>
        </row>
        <row r="262">
          <cell r="B262">
            <v>43.31</v>
          </cell>
        </row>
        <row r="263">
          <cell r="B263">
            <v>43.414999999999999</v>
          </cell>
        </row>
        <row r="264">
          <cell r="B264">
            <v>43.585000000000001</v>
          </cell>
        </row>
        <row r="265">
          <cell r="B265">
            <v>43.71</v>
          </cell>
        </row>
        <row r="266">
          <cell r="B266">
            <v>43.95</v>
          </cell>
        </row>
        <row r="267">
          <cell r="B267">
            <v>44.03</v>
          </cell>
        </row>
        <row r="268">
          <cell r="B268">
            <v>44.097000000000001</v>
          </cell>
        </row>
        <row r="269">
          <cell r="B269">
            <v>44.11</v>
          </cell>
        </row>
        <row r="270">
          <cell r="B270">
            <v>44.14</v>
          </cell>
        </row>
        <row r="271">
          <cell r="B271">
            <v>44.164999999999999</v>
          </cell>
        </row>
        <row r="272">
          <cell r="B272">
            <v>44.234999999999999</v>
          </cell>
        </row>
        <row r="273">
          <cell r="B273">
            <v>44.335000000000001</v>
          </cell>
        </row>
        <row r="274">
          <cell r="B274">
            <v>44.37</v>
          </cell>
        </row>
        <row r="275">
          <cell r="B275">
            <v>44.465000000000003</v>
          </cell>
        </row>
        <row r="276">
          <cell r="B276">
            <v>44.51</v>
          </cell>
        </row>
        <row r="277">
          <cell r="B277">
            <v>44.625</v>
          </cell>
        </row>
        <row r="278">
          <cell r="B278">
            <v>44.805</v>
          </cell>
        </row>
        <row r="279">
          <cell r="B279">
            <v>44.91</v>
          </cell>
        </row>
        <row r="280">
          <cell r="B280">
            <v>44.99</v>
          </cell>
        </row>
        <row r="281">
          <cell r="B281">
            <v>45.085000000000001</v>
          </cell>
        </row>
        <row r="282">
          <cell r="B282">
            <v>45.15</v>
          </cell>
        </row>
        <row r="283">
          <cell r="B283">
            <v>45.33</v>
          </cell>
        </row>
        <row r="284">
          <cell r="B284">
            <v>45.4</v>
          </cell>
        </row>
        <row r="285">
          <cell r="B285">
            <v>45.44</v>
          </cell>
        </row>
        <row r="286">
          <cell r="B286">
            <v>45.585000000000001</v>
          </cell>
        </row>
        <row r="287">
          <cell r="B287">
            <v>45.64</v>
          </cell>
        </row>
        <row r="288">
          <cell r="B288">
            <v>45.685000000000002</v>
          </cell>
        </row>
        <row r="289">
          <cell r="B289">
            <v>45.75</v>
          </cell>
        </row>
        <row r="290">
          <cell r="B290">
            <v>45.8</v>
          </cell>
        </row>
        <row r="291">
          <cell r="B291">
            <v>45.865000000000002</v>
          </cell>
        </row>
        <row r="292">
          <cell r="B292">
            <v>45.9</v>
          </cell>
        </row>
        <row r="293">
          <cell r="B293">
            <v>46.075000000000003</v>
          </cell>
        </row>
        <row r="294">
          <cell r="B294">
            <v>46.13</v>
          </cell>
        </row>
        <row r="295">
          <cell r="B295">
            <v>46.17</v>
          </cell>
        </row>
        <row r="296">
          <cell r="B296">
            <v>46.414999999999999</v>
          </cell>
        </row>
        <row r="297">
          <cell r="B297">
            <v>46.484999999999999</v>
          </cell>
        </row>
        <row r="298">
          <cell r="B298">
            <v>46.61</v>
          </cell>
        </row>
        <row r="299">
          <cell r="B299">
            <v>46.655000000000001</v>
          </cell>
        </row>
        <row r="300">
          <cell r="B300">
            <v>46.725000000000001</v>
          </cell>
        </row>
        <row r="301">
          <cell r="B301">
            <v>46.854999999999997</v>
          </cell>
        </row>
        <row r="302">
          <cell r="B302">
            <v>46.96</v>
          </cell>
        </row>
        <row r="303">
          <cell r="B303">
            <v>47.05</v>
          </cell>
        </row>
        <row r="304">
          <cell r="B304">
            <v>47.3</v>
          </cell>
        </row>
        <row r="305">
          <cell r="B305">
            <v>47.49</v>
          </cell>
        </row>
        <row r="306">
          <cell r="B306">
            <v>47.545000000000002</v>
          </cell>
        </row>
        <row r="307">
          <cell r="B307">
            <v>47.59</v>
          </cell>
        </row>
        <row r="308">
          <cell r="B308">
            <v>47.65</v>
          </cell>
        </row>
        <row r="309">
          <cell r="B309">
            <v>47.8</v>
          </cell>
        </row>
        <row r="310">
          <cell r="B310">
            <v>47.87</v>
          </cell>
        </row>
        <row r="311">
          <cell r="B311">
            <v>47.95</v>
          </cell>
        </row>
        <row r="312">
          <cell r="B312">
            <v>48.07</v>
          </cell>
        </row>
        <row r="313">
          <cell r="B313">
            <v>48.14</v>
          </cell>
        </row>
        <row r="314">
          <cell r="B314">
            <v>48.18</v>
          </cell>
        </row>
        <row r="315">
          <cell r="B315">
            <v>48.31</v>
          </cell>
        </row>
        <row r="316">
          <cell r="B316">
            <v>48.34</v>
          </cell>
        </row>
        <row r="317">
          <cell r="B317">
            <v>48.67</v>
          </cell>
        </row>
        <row r="318">
          <cell r="B318">
            <v>48.75</v>
          </cell>
        </row>
        <row r="319">
          <cell r="B319">
            <v>48.83</v>
          </cell>
        </row>
        <row r="320">
          <cell r="B320">
            <v>48.91</v>
          </cell>
        </row>
        <row r="321">
          <cell r="B321">
            <v>48.965000000000003</v>
          </cell>
        </row>
        <row r="322">
          <cell r="B322">
            <v>49.02</v>
          </cell>
        </row>
        <row r="323">
          <cell r="B323">
            <v>49.145000000000003</v>
          </cell>
        </row>
        <row r="324">
          <cell r="B324">
            <v>49.27</v>
          </cell>
        </row>
        <row r="325">
          <cell r="B325">
            <v>49.4</v>
          </cell>
        </row>
        <row r="326">
          <cell r="B326">
            <v>49.52</v>
          </cell>
        </row>
        <row r="327">
          <cell r="B327">
            <v>49.59</v>
          </cell>
        </row>
        <row r="328">
          <cell r="B328">
            <v>49.67</v>
          </cell>
        </row>
        <row r="329">
          <cell r="B329">
            <v>49.96</v>
          </cell>
        </row>
        <row r="330">
          <cell r="B330">
            <v>50.145000000000003</v>
          </cell>
        </row>
        <row r="331">
          <cell r="B331">
            <v>50.32</v>
          </cell>
        </row>
        <row r="332">
          <cell r="B332">
            <v>50.475000000000001</v>
          </cell>
        </row>
        <row r="333">
          <cell r="B333">
            <v>50.51</v>
          </cell>
        </row>
        <row r="334">
          <cell r="B334">
            <v>50.67</v>
          </cell>
        </row>
        <row r="335">
          <cell r="B335">
            <v>50.79</v>
          </cell>
        </row>
        <row r="336">
          <cell r="B336">
            <v>50.9</v>
          </cell>
        </row>
        <row r="337">
          <cell r="B337">
            <v>51.002000000000002</v>
          </cell>
        </row>
        <row r="338">
          <cell r="B338">
            <v>51.14</v>
          </cell>
        </row>
        <row r="339">
          <cell r="B339">
            <v>51.27</v>
          </cell>
        </row>
        <row r="340">
          <cell r="B340">
            <v>51.42</v>
          </cell>
        </row>
        <row r="341">
          <cell r="B341">
            <v>51.54</v>
          </cell>
        </row>
        <row r="342">
          <cell r="B342">
            <v>51.6</v>
          </cell>
        </row>
        <row r="343">
          <cell r="B343">
            <v>51.76</v>
          </cell>
        </row>
        <row r="344">
          <cell r="B344">
            <v>51.88</v>
          </cell>
        </row>
        <row r="345">
          <cell r="B345">
            <v>52</v>
          </cell>
        </row>
        <row r="346">
          <cell r="B346">
            <v>52.085000000000001</v>
          </cell>
        </row>
        <row r="347">
          <cell r="B347">
            <v>52.12</v>
          </cell>
        </row>
        <row r="348">
          <cell r="B348">
            <v>52.244999999999997</v>
          </cell>
        </row>
        <row r="349">
          <cell r="B349">
            <v>52.35</v>
          </cell>
        </row>
        <row r="350">
          <cell r="B350">
            <v>52.51</v>
          </cell>
        </row>
        <row r="351">
          <cell r="B351">
            <v>52.56</v>
          </cell>
        </row>
        <row r="352">
          <cell r="B352">
            <v>52.594999999999999</v>
          </cell>
        </row>
        <row r="353">
          <cell r="B353">
            <v>52.73</v>
          </cell>
        </row>
        <row r="354">
          <cell r="B354">
            <v>52.97</v>
          </cell>
        </row>
        <row r="355">
          <cell r="B355">
            <v>53.055</v>
          </cell>
        </row>
        <row r="356">
          <cell r="B356">
            <v>53.18</v>
          </cell>
        </row>
        <row r="357">
          <cell r="B357">
            <v>53.35</v>
          </cell>
        </row>
        <row r="358">
          <cell r="B358">
            <v>53.45</v>
          </cell>
        </row>
        <row r="359">
          <cell r="B359">
            <v>53.515000000000001</v>
          </cell>
        </row>
        <row r="360">
          <cell r="B360">
            <v>53.575000000000003</v>
          </cell>
        </row>
        <row r="361">
          <cell r="B361">
            <v>53.755000000000003</v>
          </cell>
        </row>
        <row r="362">
          <cell r="B362">
            <v>53.97</v>
          </cell>
        </row>
        <row r="363">
          <cell r="B363">
            <v>54.11</v>
          </cell>
        </row>
        <row r="364">
          <cell r="B364">
            <v>54.16</v>
          </cell>
        </row>
        <row r="365">
          <cell r="B365">
            <v>54.24</v>
          </cell>
        </row>
        <row r="366">
          <cell r="B366">
            <v>54.305</v>
          </cell>
        </row>
        <row r="367">
          <cell r="B367">
            <v>54.531999999999996</v>
          </cell>
        </row>
        <row r="368">
          <cell r="B368">
            <v>54.664999999999999</v>
          </cell>
        </row>
        <row r="369">
          <cell r="B369">
            <v>54.682000000000002</v>
          </cell>
        </row>
        <row r="370">
          <cell r="B370">
            <v>54.844999999999999</v>
          </cell>
        </row>
        <row r="371">
          <cell r="B371">
            <v>54.984999999999999</v>
          </cell>
        </row>
        <row r="372">
          <cell r="B372">
            <v>55.09</v>
          </cell>
        </row>
        <row r="373">
          <cell r="B373">
            <v>55.24</v>
          </cell>
        </row>
        <row r="374">
          <cell r="B374">
            <v>55.484999999999999</v>
          </cell>
        </row>
        <row r="375">
          <cell r="B375">
            <v>55.655000000000001</v>
          </cell>
        </row>
        <row r="376">
          <cell r="B376">
            <v>55.765000000000001</v>
          </cell>
        </row>
        <row r="377">
          <cell r="B377">
            <v>55.97</v>
          </cell>
        </row>
        <row r="378">
          <cell r="B378">
            <v>56.2</v>
          </cell>
        </row>
        <row r="379">
          <cell r="B379">
            <v>56.36</v>
          </cell>
        </row>
        <row r="380">
          <cell r="B380">
            <v>56.405000000000001</v>
          </cell>
        </row>
        <row r="381">
          <cell r="B381">
            <v>56.61</v>
          </cell>
        </row>
        <row r="382">
          <cell r="B382">
            <v>56.78</v>
          </cell>
        </row>
        <row r="383">
          <cell r="B383">
            <v>56.96</v>
          </cell>
        </row>
        <row r="384">
          <cell r="B384">
            <v>57.06</v>
          </cell>
        </row>
        <row r="385">
          <cell r="B385">
            <v>57.25</v>
          </cell>
        </row>
        <row r="386">
          <cell r="B386">
            <v>57.37</v>
          </cell>
        </row>
        <row r="387">
          <cell r="B387">
            <v>57.43</v>
          </cell>
        </row>
        <row r="388">
          <cell r="B388">
            <v>57.49</v>
          </cell>
        </row>
        <row r="389">
          <cell r="B389">
            <v>57.62</v>
          </cell>
        </row>
        <row r="390">
          <cell r="B390">
            <v>57.77</v>
          </cell>
        </row>
        <row r="391">
          <cell r="B391">
            <v>57.84</v>
          </cell>
        </row>
        <row r="392">
          <cell r="B392">
            <v>57.872</v>
          </cell>
        </row>
        <row r="393">
          <cell r="B393">
            <v>57.9</v>
          </cell>
        </row>
        <row r="394">
          <cell r="B394">
            <v>58.02</v>
          </cell>
        </row>
        <row r="395">
          <cell r="B395">
            <v>58.26</v>
          </cell>
        </row>
        <row r="396">
          <cell r="B396">
            <v>58.36</v>
          </cell>
        </row>
        <row r="397">
          <cell r="B397">
            <v>58.53</v>
          </cell>
        </row>
        <row r="398">
          <cell r="B398">
            <v>58.68</v>
          </cell>
        </row>
        <row r="399">
          <cell r="B399">
            <v>58.78</v>
          </cell>
        </row>
        <row r="400">
          <cell r="B400">
            <v>59.01</v>
          </cell>
        </row>
        <row r="401">
          <cell r="B401">
            <v>59.13</v>
          </cell>
        </row>
        <row r="402">
          <cell r="B402">
            <v>59.255000000000003</v>
          </cell>
        </row>
        <row r="403">
          <cell r="B403">
            <v>59.305</v>
          </cell>
        </row>
        <row r="404">
          <cell r="B404">
            <v>59.47</v>
          </cell>
        </row>
        <row r="405">
          <cell r="B405">
            <v>59.56</v>
          </cell>
        </row>
        <row r="406">
          <cell r="B406">
            <v>59.63</v>
          </cell>
        </row>
        <row r="407">
          <cell r="B407">
            <v>59.72</v>
          </cell>
        </row>
        <row r="408">
          <cell r="B408">
            <v>59.84</v>
          </cell>
        </row>
        <row r="409">
          <cell r="B409">
            <v>60.05</v>
          </cell>
        </row>
        <row r="410">
          <cell r="B410">
            <v>60.43</v>
          </cell>
        </row>
        <row r="411">
          <cell r="B411">
            <v>60.594999999999999</v>
          </cell>
        </row>
        <row r="412">
          <cell r="B412">
            <v>60.69</v>
          </cell>
        </row>
        <row r="413">
          <cell r="B413">
            <v>60.844999999999999</v>
          </cell>
        </row>
        <row r="414">
          <cell r="B414">
            <v>61.04</v>
          </cell>
        </row>
        <row r="415">
          <cell r="B415">
            <v>61.1</v>
          </cell>
        </row>
        <row r="416">
          <cell r="B416">
            <v>61.22</v>
          </cell>
        </row>
        <row r="417">
          <cell r="B417">
            <v>61.33</v>
          </cell>
        </row>
        <row r="418">
          <cell r="B418">
            <v>61.64</v>
          </cell>
        </row>
        <row r="419">
          <cell r="B419">
            <v>61.74</v>
          </cell>
        </row>
        <row r="420">
          <cell r="B420">
            <v>61.82</v>
          </cell>
        </row>
        <row r="421">
          <cell r="B421">
            <v>61.89</v>
          </cell>
        </row>
        <row r="422">
          <cell r="B422">
            <v>61.98</v>
          </cell>
        </row>
        <row r="423">
          <cell r="B423">
            <v>62.174999999999997</v>
          </cell>
        </row>
        <row r="424">
          <cell r="B424">
            <v>62.325000000000003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 REPAIR"/>
      <sheetName val="BOQ"/>
      <sheetName val="7.100"/>
      <sheetName val="16.900"/>
      <sheetName val="93.765"/>
      <sheetName val="8.550"/>
      <sheetName val="Slab.0.560"/>
      <sheetName val="WW.0.560"/>
      <sheetName val="Slab.1.030"/>
      <sheetName val="WW.1.030"/>
      <sheetName val="Slab-4.590"/>
      <sheetName val="Sheet1"/>
    </sheetNames>
    <sheetDataSet>
      <sheetData sheetId="0"/>
      <sheetData sheetId="1">
        <row r="7">
          <cell r="I7"/>
          <cell r="J7">
            <v>427.33</v>
          </cell>
        </row>
        <row r="9">
          <cell r="I9"/>
        </row>
        <row r="12">
          <cell r="I12"/>
          <cell r="J12">
            <v>10615.53</v>
          </cell>
        </row>
        <row r="16">
          <cell r="I16"/>
          <cell r="J16">
            <v>10320.61</v>
          </cell>
        </row>
        <row r="18">
          <cell r="I18"/>
          <cell r="J18">
            <v>12186.84</v>
          </cell>
        </row>
        <row r="21">
          <cell r="I21"/>
          <cell r="J21">
            <v>14485.88</v>
          </cell>
        </row>
        <row r="23">
          <cell r="I23"/>
          <cell r="J23">
            <v>128774.08</v>
          </cell>
        </row>
        <row r="25">
          <cell r="I25"/>
          <cell r="J25">
            <v>8829.69</v>
          </cell>
        </row>
        <row r="27">
          <cell r="I27"/>
          <cell r="J27">
            <v>14485.88</v>
          </cell>
        </row>
        <row r="29">
          <cell r="I29"/>
          <cell r="J29">
            <v>1298.44</v>
          </cell>
        </row>
        <row r="31">
          <cell r="I31"/>
          <cell r="J31">
            <v>19253.32</v>
          </cell>
        </row>
        <row r="33">
          <cell r="I33"/>
          <cell r="J33">
            <v>5330.31</v>
          </cell>
        </row>
        <row r="35">
          <cell r="I35"/>
          <cell r="J35">
            <v>2180.58</v>
          </cell>
        </row>
        <row r="37">
          <cell r="I37"/>
          <cell r="J37">
            <v>175</v>
          </cell>
        </row>
        <row r="39">
          <cell r="I39"/>
          <cell r="J39">
            <v>480.11</v>
          </cell>
        </row>
        <row r="41">
          <cell r="I41"/>
          <cell r="J41">
            <v>1459.93</v>
          </cell>
        </row>
        <row r="43">
          <cell r="I43"/>
          <cell r="J43">
            <v>1017.94</v>
          </cell>
        </row>
        <row r="46">
          <cell r="I46"/>
          <cell r="J46">
            <v>94.344099999999997</v>
          </cell>
        </row>
        <row r="48">
          <cell r="I48"/>
          <cell r="J48">
            <v>94.34</v>
          </cell>
        </row>
        <row r="50">
          <cell r="I50"/>
          <cell r="J50">
            <v>2773.8</v>
          </cell>
        </row>
        <row r="52">
          <cell r="I52"/>
          <cell r="J52">
            <v>3346.01</v>
          </cell>
        </row>
        <row r="53">
          <cell r="I53"/>
          <cell r="J53">
            <v>17</v>
          </cell>
        </row>
        <row r="56">
          <cell r="I56"/>
          <cell r="J56">
            <v>1756.4</v>
          </cell>
        </row>
        <row r="57">
          <cell r="I57"/>
          <cell r="J57">
            <v>700.51</v>
          </cell>
        </row>
        <row r="58">
          <cell r="I58"/>
          <cell r="J58">
            <v>494.21</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FINAL19.09.14 "/>
      <sheetName val="cont (2)"/>
      <sheetName val="Bill of qnty"/>
      <sheetName val="Bridge Abstract"/>
      <sheetName val="BOQ FINAL "/>
      <sheetName val="SLAB abstract"/>
      <sheetName val="Site clearancetpy-1"/>
      <sheetName val="Road work tpy-1"/>
      <sheetName val="1.Site Clearance"/>
      <sheetName val="2.Road work"/>
      <sheetName val="CD list"/>
      <sheetName val="R.W-1."/>
      <sheetName val="R.W-2"/>
      <sheetName val="typ-3"/>
      <sheetName val="Abstract of RCC PIPE"/>
      <sheetName val="2row 600mm dia"/>
      <sheetName val="2 row 900 mm dia"/>
      <sheetName val="Sheet1"/>
      <sheetName val="RCC PIPE 2 ROW 600 MM "/>
      <sheetName val="NEW Box 1X1.5X1.0"/>
      <sheetName val="NEW Box 1X1.5X1.0W.W"/>
      <sheetName val="bOX 1X3.0X3.0"/>
      <sheetName val="w.w1x3x3"/>
      <sheetName val="bOX 2X5X3.5"/>
      <sheetName val="W.W 2X5X3.5"/>
      <sheetName val="1row 1000mm dia"/>
      <sheetName val="21.658 SLAB"/>
      <sheetName val="slab 21.658"/>
      <sheetName val="slab 21.660"/>
      <sheetName val="1000mm dia hp8.51"/>
      <sheetName val="bo1x3.0x3.0"/>
      <sheetName val="w.w 1x3.0x3.0"/>
      <sheetName val="Box 1x3.0x2.50"/>
      <sheetName val="1x3.0x2.5w.w"/>
      <sheetName val="TOE WALL"/>
      <sheetName val="3X5.0X4.5"/>
      <sheetName val="W.W 3x5.0x4.5"/>
      <sheetName val=".box3x7x5.0"/>
      <sheetName val="W.W 3X7X5.0"/>
      <sheetName val="1.5 X 1.5 slab culvert"/>
      <sheetName val="slab1.5x1.5 "/>
      <sheetName val="1row hume pipe"/>
      <sheetName val="2row 1000mm dia"/>
      <sheetName val="3 row 1000mmdia"/>
      <sheetName val="900mm dia"/>
      <sheetName val="600mm dia"/>
      <sheetName val="Box.3x3x3"/>
      <sheetName val="W.W 3X3X3"/>
      <sheetName val="3x6.0x3.5"/>
      <sheetName val="w.w 3X6X3.5"/>
      <sheetName val="bOX 5X3"/>
      <sheetName val="W.W 5X3"/>
      <sheetName val="Box2x2"/>
      <sheetName val="W.W2X2"/>
      <sheetName val="Box 1x2.0x3.0"/>
      <sheetName val="1x2.0x3.0w.w"/>
      <sheetName val="1X2.0X2.5 BOX"/>
      <sheetName val="1X2.0X2.5.W"/>
      <sheetName val="1X0.85X0.90"/>
      <sheetName val="W.W 1X0.85X0.95"/>
      <sheetName val="Sheet8"/>
      <sheetName val="1x1000mm dia"/>
      <sheetName val="Box 1.0x1.0"/>
      <sheetName val="W.W 1.0X1.0"/>
      <sheetName val="1row 1000mmdia"/>
      <sheetName val="Box1x3.0x3.0"/>
      <sheetName val="1x3.0x3.0w.w"/>
      <sheetName val="1row 900mmdia"/>
      <sheetName val="1X3.0X2.5"/>
      <sheetName val="1X3.0X2.5W.W."/>
      <sheetName val="1000mm dia"/>
      <sheetName val="1X3.0X3.0B"/>
      <sheetName val="1X3.0X3.0W.W.."/>
      <sheetName val="100mmdia"/>
      <sheetName val="Box 3x2"/>
      <sheetName val="w.w3x2"/>
      <sheetName val="Box1x4x3"/>
      <sheetName val="W.W 1X4X3"/>
      <sheetName val="Bridge 3x12.0m"/>
      <sheetName val="RETAINING WALL"/>
      <sheetName val="w.w 3x3.0x2.5"/>
      <sheetName val="Lead 5km"/>
      <sheetName val="Lead Stat to site"/>
      <sheetName val="Labour"/>
      <sheetName val="Plant&amp;Machinery"/>
      <sheetName val="Chart2"/>
      <sheetName val="RETAINING WALL 3.6m @ 0-20 m"/>
      <sheetName val="RETAINING WALL 3.2 m @330-440 m"/>
      <sheetName val="RETAINING WALL 2.9m @ 750-910m "/>
      <sheetName val="RETAINING WALL 2.8m @1180-1340m"/>
      <sheetName val="RETAINING WALL 4m @ 70-160m"/>
      <sheetName val="RWALL 4.5m @620-750, 910-1180M"/>
      <sheetName val="RETAINING WALL 5 m height"/>
      <sheetName val="RETAINING WALL 5.5 m height"/>
      <sheetName val="RETAINING WALL 6 m height "/>
      <sheetName val="Breast wall 2m ht "/>
      <sheetName val="Guard Wall"/>
      <sheetName val="Lead 5km(2)"/>
      <sheetName val="RR MASONRY1M HT"/>
      <sheetName val="RR Masonry 2M HT"/>
      <sheetName val="RR Masonry 2.5m ht"/>
      <sheetName val="Drain CC"/>
      <sheetName val=" Lined Drain"/>
      <sheetName val="Breast wall 1M HT"/>
      <sheetName val="Breast wall 2M HT"/>
      <sheetName val="Breast wall 2.5m ht"/>
      <sheetName val="W-Metal C.B"/>
      <sheetName val="Retaining Wall 3m"/>
      <sheetName val="Signs"/>
      <sheetName val="Analysis"/>
      <sheetName val="c.d  (2)"/>
      <sheetName val="C.D LIST (2)"/>
      <sheetName val="Sheet2"/>
      <sheetName val="Sheet3"/>
      <sheetName val="Median drain"/>
      <sheetName val="NEW BOX 1X3.0X3.0"/>
      <sheetName val="NEW W.W"/>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sheetData sheetId="87"/>
      <sheetData sheetId="88"/>
      <sheetData sheetId="89"/>
      <sheetData sheetId="90"/>
      <sheetData sheetId="91"/>
      <sheetData sheetId="92"/>
      <sheetData sheetId="93"/>
      <sheetData sheetId="94"/>
      <sheetData sheetId="95"/>
      <sheetData sheetId="96"/>
      <sheetData sheetId="97"/>
      <sheetData sheetId="98">
        <row r="33">
          <cell r="J33">
            <v>0</v>
          </cell>
        </row>
      </sheetData>
      <sheetData sheetId="99">
        <row r="6">
          <cell r="G6">
            <v>849.99999999999704</v>
          </cell>
          <cell r="I6">
            <v>307.61</v>
          </cell>
        </row>
        <row r="11">
          <cell r="G11">
            <v>179.99999999999937</v>
          </cell>
          <cell r="I11">
            <v>8829.69</v>
          </cell>
        </row>
        <row r="18">
          <cell r="G18">
            <v>1435.199999999995</v>
          </cell>
          <cell r="I18">
            <v>7087.25</v>
          </cell>
        </row>
      </sheetData>
      <sheetData sheetId="100">
        <row r="7">
          <cell r="G7">
            <v>7975.8</v>
          </cell>
        </row>
        <row r="12">
          <cell r="G12">
            <v>1731.8879999999999</v>
          </cell>
        </row>
        <row r="19">
          <cell r="G19">
            <v>17182.151999999998</v>
          </cell>
        </row>
      </sheetData>
      <sheetData sheetId="101">
        <row r="8">
          <cell r="G8">
            <v>3252.4</v>
          </cell>
          <cell r="I8">
            <v>307.61</v>
          </cell>
        </row>
        <row r="11">
          <cell r="G11">
            <v>271</v>
          </cell>
          <cell r="I11">
            <v>2554.0700000000002</v>
          </cell>
        </row>
        <row r="14">
          <cell r="G14">
            <v>271</v>
          </cell>
        </row>
        <row r="22">
          <cell r="G22">
            <v>1025.9690500000024</v>
          </cell>
          <cell r="I22">
            <v>9710.07</v>
          </cell>
        </row>
        <row r="28">
          <cell r="G28">
            <v>56.351999999999997</v>
          </cell>
          <cell r="I28">
            <v>128774.08</v>
          </cell>
        </row>
        <row r="32">
          <cell r="G32">
            <v>451.72000000000116</v>
          </cell>
          <cell r="I32">
            <v>1017.94</v>
          </cell>
        </row>
        <row r="34">
          <cell r="G34">
            <v>67.758000000000166</v>
          </cell>
          <cell r="I34">
            <v>85</v>
          </cell>
        </row>
        <row r="37">
          <cell r="G37">
            <v>451.72000000000116</v>
          </cell>
          <cell r="I37">
            <v>75</v>
          </cell>
        </row>
      </sheetData>
      <sheetData sheetId="102">
        <row r="11">
          <cell r="G11">
            <v>5985.2800000000016</v>
          </cell>
        </row>
        <row r="14">
          <cell r="G14">
            <v>561.12</v>
          </cell>
          <cell r="I14">
            <v>6915.09</v>
          </cell>
        </row>
        <row r="18">
          <cell r="G18">
            <v>748.1600000000002</v>
          </cell>
          <cell r="I18">
            <v>8829.69</v>
          </cell>
        </row>
        <row r="22">
          <cell r="G22">
            <v>935.2</v>
          </cell>
          <cell r="I22">
            <v>9825.09</v>
          </cell>
        </row>
      </sheetData>
      <sheetData sheetId="103">
        <row r="9">
          <cell r="G9">
            <v>35.227500000000006</v>
          </cell>
          <cell r="I9">
            <v>2554.0700000000002</v>
          </cell>
        </row>
        <row r="24">
          <cell r="G24">
            <v>4.2907095000000002</v>
          </cell>
          <cell r="I24">
            <v>128774.08</v>
          </cell>
        </row>
        <row r="26">
          <cell r="G26">
            <v>140.91</v>
          </cell>
          <cell r="I26">
            <v>1459.93</v>
          </cell>
        </row>
        <row r="30">
          <cell r="G30">
            <v>1972.74</v>
          </cell>
          <cell r="I30">
            <v>480.11</v>
          </cell>
        </row>
      </sheetData>
      <sheetData sheetId="104">
        <row r="8">
          <cell r="G8">
            <v>120.99999999999987</v>
          </cell>
        </row>
        <row r="23">
          <cell r="G23">
            <v>21.020999999999979</v>
          </cell>
        </row>
        <row r="25">
          <cell r="G25">
            <v>659.9999999999992</v>
          </cell>
        </row>
        <row r="29">
          <cell r="G29">
            <v>4289.9999999999945</v>
          </cell>
        </row>
      </sheetData>
      <sheetData sheetId="105">
        <row r="9">
          <cell r="G9">
            <v>299.875</v>
          </cell>
        </row>
        <row r="24">
          <cell r="G24">
            <v>52.653252000000009</v>
          </cell>
        </row>
        <row r="26">
          <cell r="G26">
            <v>1439.4</v>
          </cell>
        </row>
        <row r="30">
          <cell r="G30">
            <v>17848.560000000001</v>
          </cell>
        </row>
      </sheetData>
      <sheetData sheetId="106">
        <row r="11">
          <cell r="G11">
            <v>5241.8999999999924</v>
          </cell>
          <cell r="I11">
            <v>3627.11</v>
          </cell>
        </row>
      </sheetData>
      <sheetData sheetId="107">
        <row r="13">
          <cell r="G13">
            <v>0</v>
          </cell>
          <cell r="I13">
            <v>307.61</v>
          </cell>
        </row>
        <row r="17">
          <cell r="G17">
            <v>0</v>
          </cell>
          <cell r="I17">
            <v>8829.69</v>
          </cell>
        </row>
        <row r="22">
          <cell r="G22">
            <v>0</v>
          </cell>
          <cell r="I22">
            <v>10615.53</v>
          </cell>
        </row>
        <row r="26">
          <cell r="G26">
            <v>0</v>
          </cell>
          <cell r="I26">
            <v>10320.61</v>
          </cell>
        </row>
        <row r="30">
          <cell r="G30">
            <v>0</v>
          </cell>
          <cell r="I30">
            <v>128774.08</v>
          </cell>
        </row>
        <row r="33">
          <cell r="G33">
            <v>0</v>
          </cell>
          <cell r="I33">
            <v>480.11</v>
          </cell>
        </row>
        <row r="37">
          <cell r="G37">
            <v>0</v>
          </cell>
          <cell r="I37">
            <v>1017.94</v>
          </cell>
        </row>
        <row r="40">
          <cell r="G40">
            <v>0</v>
          </cell>
          <cell r="I40">
            <v>1459.93</v>
          </cell>
        </row>
      </sheetData>
      <sheetData sheetId="108">
        <row r="13">
          <cell r="G13">
            <v>87</v>
          </cell>
          <cell r="I13">
            <v>4485.21</v>
          </cell>
        </row>
        <row r="14">
          <cell r="G14">
            <v>5</v>
          </cell>
          <cell r="I14">
            <v>8246.9</v>
          </cell>
        </row>
        <row r="17">
          <cell r="G17">
            <v>82</v>
          </cell>
          <cell r="I17">
            <v>4980.66</v>
          </cell>
        </row>
        <row r="20">
          <cell r="G20">
            <v>125</v>
          </cell>
          <cell r="I20">
            <v>5763.29</v>
          </cell>
        </row>
        <row r="21">
          <cell r="G21">
            <v>76</v>
          </cell>
          <cell r="I21">
            <v>550.96</v>
          </cell>
        </row>
        <row r="26">
          <cell r="G26">
            <v>3</v>
          </cell>
          <cell r="I26">
            <v>4602.41</v>
          </cell>
        </row>
        <row r="29">
          <cell r="G29">
            <v>8</v>
          </cell>
          <cell r="I29">
            <v>2703</v>
          </cell>
        </row>
        <row r="32">
          <cell r="G32">
            <v>44</v>
          </cell>
          <cell r="I32">
            <v>947.8</v>
          </cell>
        </row>
        <row r="34">
          <cell r="G34">
            <v>156</v>
          </cell>
          <cell r="I34">
            <v>550.96</v>
          </cell>
        </row>
        <row r="36">
          <cell r="G36">
            <v>2</v>
          </cell>
          <cell r="I36">
            <v>450</v>
          </cell>
        </row>
        <row r="41">
          <cell r="G41">
            <v>3611.4183000000007</v>
          </cell>
          <cell r="I41">
            <v>1012.16</v>
          </cell>
        </row>
      </sheetData>
      <sheetData sheetId="109"/>
      <sheetData sheetId="110"/>
      <sheetData sheetId="111"/>
      <sheetData sheetId="112"/>
      <sheetData sheetId="113"/>
      <sheetData sheetId="114"/>
      <sheetData sheetId="115"/>
      <sheetData sheetId="116"/>
      <sheetData sheetId="1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ary Eastimate"/>
      <sheetName val="Reinforced Earth Composite Syst"/>
      <sheetName val="Slope Protection"/>
      <sheetName val="Sheet1"/>
    </sheetNames>
    <sheetDataSet>
      <sheetData sheetId="0">
        <row r="4">
          <cell r="D4">
            <v>9141.7074073274089</v>
          </cell>
          <cell r="E4">
            <v>278.63</v>
          </cell>
        </row>
        <row r="6">
          <cell r="D6">
            <v>18283.414814654818</v>
          </cell>
          <cell r="E6">
            <v>7990</v>
          </cell>
        </row>
        <row r="8">
          <cell r="D8">
            <v>82.451249999999959</v>
          </cell>
          <cell r="E8">
            <v>5475</v>
          </cell>
        </row>
        <row r="9">
          <cell r="D9">
            <v>18283.414814654818</v>
          </cell>
          <cell r="E9">
            <v>500</v>
          </cell>
        </row>
        <row r="10">
          <cell r="D10">
            <v>36566.829629309635</v>
          </cell>
          <cell r="E10">
            <v>700</v>
          </cell>
        </row>
        <row r="11">
          <cell r="D11">
            <v>3656.6829629309636</v>
          </cell>
          <cell r="E11">
            <v>981</v>
          </cell>
        </row>
        <row r="12">
          <cell r="D12">
            <v>7313.3659258619273</v>
          </cell>
          <cell r="E12">
            <v>327</v>
          </cell>
        </row>
        <row r="14">
          <cell r="D14">
            <v>35165</v>
          </cell>
          <cell r="E14">
            <v>56</v>
          </cell>
        </row>
        <row r="15">
          <cell r="D15">
            <v>7033</v>
          </cell>
          <cell r="E15">
            <v>2405</v>
          </cell>
        </row>
        <row r="16">
          <cell r="D16">
            <v>35165</v>
          </cell>
          <cell r="E16">
            <v>400</v>
          </cell>
        </row>
        <row r="17">
          <cell r="D17">
            <v>8792</v>
          </cell>
          <cell r="E17">
            <v>250</v>
          </cell>
        </row>
        <row r="22">
          <cell r="D22">
            <v>0</v>
          </cell>
          <cell r="E22">
            <v>1980</v>
          </cell>
        </row>
        <row r="23">
          <cell r="D23">
            <v>0</v>
          </cell>
          <cell r="E23">
            <v>140</v>
          </cell>
        </row>
        <row r="24">
          <cell r="D24">
            <v>0</v>
          </cell>
          <cell r="E24">
            <v>5000</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4"/>
  <sheetViews>
    <sheetView view="pageBreakPreview" topLeftCell="A121" zoomScaleSheetLayoutView="100" workbookViewId="0">
      <selection activeCell="H150" sqref="H150"/>
    </sheetView>
  </sheetViews>
  <sheetFormatPr defaultRowHeight="15"/>
  <cols>
    <col min="1" max="1" width="5.140625" customWidth="1"/>
    <col min="2" max="2" width="13.85546875" customWidth="1"/>
    <col min="3" max="3" width="6.7109375" bestFit="1" customWidth="1"/>
    <col min="4" max="4" width="5" bestFit="1" customWidth="1"/>
    <col min="5" max="5" width="20.28515625" customWidth="1"/>
    <col min="6" max="6" width="13.42578125" customWidth="1"/>
    <col min="7" max="7" width="16.140625" style="1" customWidth="1"/>
    <col min="8" max="8" width="19.42578125" style="1" customWidth="1"/>
    <col min="9" max="9" width="12.7109375" style="1" customWidth="1"/>
    <col min="10" max="10" width="15.85546875" bestFit="1" customWidth="1"/>
    <col min="11" max="11" width="18" customWidth="1"/>
    <col min="12" max="12" width="11" bestFit="1" customWidth="1"/>
  </cols>
  <sheetData>
    <row r="1" spans="1:10">
      <c r="A1" s="349" t="s">
        <v>737</v>
      </c>
      <c r="B1" s="349"/>
      <c r="C1" s="349"/>
      <c r="D1" s="349"/>
      <c r="E1" s="349"/>
      <c r="F1" s="349"/>
      <c r="G1" s="349"/>
      <c r="H1" s="349"/>
      <c r="I1" s="349"/>
    </row>
    <row r="2" spans="1:10">
      <c r="A2" s="274" t="s">
        <v>736</v>
      </c>
      <c r="B2" s="274"/>
      <c r="C2" s="274"/>
      <c r="D2" s="274"/>
      <c r="E2" s="274"/>
      <c r="F2" s="352"/>
      <c r="G2" s="353"/>
      <c r="H2" s="354"/>
      <c r="I2" s="275">
        <f>65.2-53.11</f>
        <v>12.090000000000003</v>
      </c>
    </row>
    <row r="3" spans="1:10">
      <c r="A3" s="295"/>
      <c r="B3" s="355"/>
      <c r="C3" s="356"/>
      <c r="D3" s="356"/>
      <c r="E3" s="357"/>
      <c r="F3" s="358"/>
      <c r="G3" s="359"/>
      <c r="H3" s="359"/>
      <c r="I3" s="360"/>
    </row>
    <row r="4" spans="1:10" ht="54.75" customHeight="1">
      <c r="A4" s="276" t="s">
        <v>0</v>
      </c>
      <c r="B4" s="276" t="s">
        <v>419</v>
      </c>
      <c r="C4" s="350" t="s">
        <v>417</v>
      </c>
      <c r="D4" s="350"/>
      <c r="E4" s="350"/>
      <c r="F4" s="350"/>
      <c r="G4" s="350"/>
      <c r="H4" s="277" t="s">
        <v>416</v>
      </c>
      <c r="I4" s="277" t="s">
        <v>420</v>
      </c>
    </row>
    <row r="5" spans="1:10">
      <c r="A5" s="350">
        <v>1</v>
      </c>
      <c r="B5" s="278"/>
      <c r="C5" s="351" t="s">
        <v>1</v>
      </c>
      <c r="D5" s="351"/>
      <c r="E5" s="351"/>
      <c r="F5" s="351"/>
      <c r="G5" s="351"/>
      <c r="H5" s="351"/>
      <c r="I5" s="279"/>
      <c r="J5" s="208"/>
    </row>
    <row r="6" spans="1:10" ht="39.75" customHeight="1">
      <c r="A6" s="350"/>
      <c r="B6" s="366">
        <f>SUM(I6:I37)</f>
        <v>0.72177478113685922</v>
      </c>
      <c r="C6" s="347" t="s">
        <v>2</v>
      </c>
      <c r="D6" s="347"/>
      <c r="E6" s="348" t="s">
        <v>3</v>
      </c>
      <c r="F6" s="348"/>
      <c r="G6" s="348"/>
      <c r="H6" s="280">
        <f>'Bill 1'!G26</f>
        <v>0</v>
      </c>
      <c r="I6" s="281">
        <f>H6/$H$150</f>
        <v>0</v>
      </c>
    </row>
    <row r="7" spans="1:10">
      <c r="A7" s="350"/>
      <c r="B7" s="350"/>
      <c r="C7" s="347" t="s">
        <v>4</v>
      </c>
      <c r="D7" s="347"/>
      <c r="E7" s="348" t="s">
        <v>322</v>
      </c>
      <c r="F7" s="348"/>
      <c r="G7" s="348"/>
      <c r="H7" s="280">
        <f>'Bill 1'!G29</f>
        <v>0</v>
      </c>
      <c r="I7" s="281">
        <f t="shared" ref="I7:I70" si="0">H7/$H$150</f>
        <v>0</v>
      </c>
    </row>
    <row r="8" spans="1:10">
      <c r="A8" s="350"/>
      <c r="B8" s="350"/>
      <c r="C8" s="347" t="s">
        <v>5</v>
      </c>
      <c r="D8" s="347"/>
      <c r="E8" s="348" t="s">
        <v>324</v>
      </c>
      <c r="F8" s="348"/>
      <c r="G8" s="348"/>
      <c r="H8" s="280">
        <f>'Bill 1'!G32</f>
        <v>0</v>
      </c>
      <c r="I8" s="281">
        <f t="shared" si="0"/>
        <v>0</v>
      </c>
    </row>
    <row r="9" spans="1:10">
      <c r="A9" s="350"/>
      <c r="B9" s="350"/>
      <c r="C9" s="347" t="s">
        <v>6</v>
      </c>
      <c r="D9" s="347"/>
      <c r="E9" s="348" t="s">
        <v>338</v>
      </c>
      <c r="F9" s="348"/>
      <c r="G9" s="348"/>
      <c r="H9" s="280">
        <f>'Bill 1'!G36</f>
        <v>0</v>
      </c>
      <c r="I9" s="281">
        <f t="shared" si="0"/>
        <v>0</v>
      </c>
    </row>
    <row r="10" spans="1:10">
      <c r="A10" s="350"/>
      <c r="B10" s="350"/>
      <c r="C10" s="347" t="s">
        <v>7</v>
      </c>
      <c r="D10" s="347"/>
      <c r="E10" s="348" t="s">
        <v>339</v>
      </c>
      <c r="F10" s="348"/>
      <c r="G10" s="348"/>
      <c r="H10" s="280">
        <f>'Bill 1'!G40</f>
        <v>0</v>
      </c>
      <c r="I10" s="281">
        <f t="shared" si="0"/>
        <v>0</v>
      </c>
      <c r="J10" s="226"/>
    </row>
    <row r="11" spans="1:10">
      <c r="A11" s="350"/>
      <c r="B11" s="350"/>
      <c r="C11" s="347" t="s">
        <v>10</v>
      </c>
      <c r="D11" s="347"/>
      <c r="E11" s="348" t="s">
        <v>8</v>
      </c>
      <c r="F11" s="348"/>
      <c r="G11" s="348"/>
      <c r="H11" s="280">
        <f>'Bill 1'!G43</f>
        <v>0</v>
      </c>
      <c r="I11" s="281">
        <f t="shared" si="0"/>
        <v>0</v>
      </c>
    </row>
    <row r="12" spans="1:10">
      <c r="A12" s="350"/>
      <c r="B12" s="350"/>
      <c r="C12" s="347" t="s">
        <v>333</v>
      </c>
      <c r="D12" s="347"/>
      <c r="E12" s="348" t="s">
        <v>340</v>
      </c>
      <c r="F12" s="348"/>
      <c r="G12" s="348"/>
      <c r="H12" s="280">
        <f>'Bill 1'!G46</f>
        <v>0</v>
      </c>
      <c r="I12" s="281">
        <f t="shared" si="0"/>
        <v>0</v>
      </c>
    </row>
    <row r="13" spans="1:10" ht="27" customHeight="1">
      <c r="A13" s="350">
        <v>2</v>
      </c>
      <c r="B13" s="350"/>
      <c r="C13" s="351" t="s">
        <v>354</v>
      </c>
      <c r="D13" s="351"/>
      <c r="E13" s="351"/>
      <c r="F13" s="351"/>
      <c r="G13" s="351"/>
      <c r="H13" s="282"/>
      <c r="I13" s="281">
        <f t="shared" si="0"/>
        <v>0</v>
      </c>
      <c r="J13" s="208"/>
    </row>
    <row r="14" spans="1:10" ht="39.75" customHeight="1">
      <c r="A14" s="350"/>
      <c r="B14" s="350"/>
      <c r="C14" s="347" t="s">
        <v>11</v>
      </c>
      <c r="D14" s="347"/>
      <c r="E14" s="362" t="s">
        <v>3</v>
      </c>
      <c r="F14" s="362"/>
      <c r="G14" s="362"/>
      <c r="H14" s="280">
        <f>'Bill 2'!G21</f>
        <v>272048888.96897495</v>
      </c>
      <c r="I14" s="281">
        <f t="shared" si="0"/>
        <v>0.29508073852703154</v>
      </c>
    </row>
    <row r="15" spans="1:10" ht="15" customHeight="1">
      <c r="A15" s="350"/>
      <c r="B15" s="350"/>
      <c r="C15" s="347" t="s">
        <v>12</v>
      </c>
      <c r="D15" s="347"/>
      <c r="E15" s="348" t="s">
        <v>322</v>
      </c>
      <c r="F15" s="348"/>
      <c r="G15" s="348"/>
      <c r="H15" s="280">
        <f>'Bill 2'!G25</f>
        <v>87599886.001958996</v>
      </c>
      <c r="I15" s="281">
        <f t="shared" si="0"/>
        <v>9.5016153729963276E-2</v>
      </c>
    </row>
    <row r="16" spans="1:10" ht="15" customHeight="1">
      <c r="A16" s="350"/>
      <c r="B16" s="350"/>
      <c r="C16" s="347" t="s">
        <v>13</v>
      </c>
      <c r="D16" s="347"/>
      <c r="E16" s="348" t="s">
        <v>324</v>
      </c>
      <c r="F16" s="348"/>
      <c r="G16" s="348"/>
      <c r="H16" s="280">
        <f>'Bill 2'!G28</f>
        <v>60701488.252499998</v>
      </c>
      <c r="I16" s="281">
        <f t="shared" si="0"/>
        <v>6.5840518779991544E-2</v>
      </c>
    </row>
    <row r="17" spans="1:10" ht="15" customHeight="1">
      <c r="A17" s="350"/>
      <c r="B17" s="350"/>
      <c r="C17" s="347" t="s">
        <v>14</v>
      </c>
      <c r="D17" s="347"/>
      <c r="E17" s="348" t="s">
        <v>338</v>
      </c>
      <c r="F17" s="348"/>
      <c r="G17" s="348"/>
      <c r="H17" s="280">
        <f>'Bill 2'!G32</f>
        <v>92021646.397999987</v>
      </c>
      <c r="I17" s="281">
        <f t="shared" si="0"/>
        <v>9.98122634593515E-2</v>
      </c>
      <c r="J17" s="226">
        <f>SUM(H6:H19)</f>
        <v>552472803.34713387</v>
      </c>
    </row>
    <row r="18" spans="1:10" ht="15" customHeight="1">
      <c r="A18" s="350"/>
      <c r="B18" s="350"/>
      <c r="C18" s="347" t="s">
        <v>341</v>
      </c>
      <c r="D18" s="347"/>
      <c r="E18" s="348" t="s">
        <v>339</v>
      </c>
      <c r="F18" s="348"/>
      <c r="G18" s="348"/>
      <c r="H18" s="280">
        <f>'Bill 2'!G36</f>
        <v>40100893.725700006</v>
      </c>
      <c r="I18" s="281">
        <f t="shared" si="0"/>
        <v>4.3495863486224438E-2</v>
      </c>
    </row>
    <row r="19" spans="1:10">
      <c r="A19" s="350"/>
      <c r="B19" s="350"/>
      <c r="C19" s="347" t="s">
        <v>342</v>
      </c>
      <c r="D19" s="347"/>
      <c r="E19" s="348" t="s">
        <v>340</v>
      </c>
      <c r="F19" s="348"/>
      <c r="G19" s="348"/>
      <c r="H19" s="280">
        <f>'Bill 2'!G39</f>
        <v>0</v>
      </c>
      <c r="I19" s="281">
        <f t="shared" si="0"/>
        <v>0</v>
      </c>
    </row>
    <row r="20" spans="1:10" ht="27.75" customHeight="1">
      <c r="A20" s="350">
        <v>3</v>
      </c>
      <c r="B20" s="350"/>
      <c r="C20" s="351" t="s">
        <v>355</v>
      </c>
      <c r="D20" s="351"/>
      <c r="E20" s="351"/>
      <c r="F20" s="351"/>
      <c r="G20" s="351"/>
      <c r="H20" s="282"/>
      <c r="I20" s="281">
        <f t="shared" si="0"/>
        <v>0</v>
      </c>
    </row>
    <row r="21" spans="1:10">
      <c r="A21" s="350"/>
      <c r="B21" s="350"/>
      <c r="C21" s="347" t="s">
        <v>15</v>
      </c>
      <c r="D21" s="347"/>
      <c r="E21" s="362" t="s">
        <v>3</v>
      </c>
      <c r="F21" s="362"/>
      <c r="G21" s="362"/>
      <c r="H21" s="280">
        <v>0</v>
      </c>
      <c r="I21" s="281">
        <f t="shared" si="0"/>
        <v>0</v>
      </c>
    </row>
    <row r="22" spans="1:10">
      <c r="A22" s="350"/>
      <c r="B22" s="350"/>
      <c r="C22" s="347" t="s">
        <v>16</v>
      </c>
      <c r="D22" s="347"/>
      <c r="E22" s="348" t="s">
        <v>322</v>
      </c>
      <c r="F22" s="348"/>
      <c r="G22" s="348"/>
      <c r="H22" s="280">
        <v>0</v>
      </c>
      <c r="I22" s="281">
        <f t="shared" si="0"/>
        <v>0</v>
      </c>
    </row>
    <row r="23" spans="1:10">
      <c r="A23" s="350"/>
      <c r="B23" s="350"/>
      <c r="C23" s="347" t="s">
        <v>18</v>
      </c>
      <c r="D23" s="347"/>
      <c r="E23" s="348" t="s">
        <v>356</v>
      </c>
      <c r="F23" s="348"/>
      <c r="G23" s="348"/>
      <c r="H23" s="280">
        <v>0</v>
      </c>
      <c r="I23" s="281">
        <f t="shared" si="0"/>
        <v>0</v>
      </c>
    </row>
    <row r="24" spans="1:10">
      <c r="A24" s="350"/>
      <c r="B24" s="350"/>
      <c r="C24" s="347" t="s">
        <v>19</v>
      </c>
      <c r="D24" s="347"/>
      <c r="E24" s="348" t="s">
        <v>357</v>
      </c>
      <c r="F24" s="348"/>
      <c r="G24" s="348"/>
      <c r="H24" s="280">
        <v>0</v>
      </c>
      <c r="I24" s="281">
        <f t="shared" si="0"/>
        <v>0</v>
      </c>
    </row>
    <row r="25" spans="1:10" ht="15" customHeight="1">
      <c r="A25" s="350">
        <v>4</v>
      </c>
      <c r="B25" s="350"/>
      <c r="C25" s="351" t="s">
        <v>358</v>
      </c>
      <c r="D25" s="351"/>
      <c r="E25" s="351"/>
      <c r="F25" s="351"/>
      <c r="G25" s="351"/>
      <c r="H25" s="282"/>
      <c r="I25" s="281">
        <f t="shared" si="0"/>
        <v>0</v>
      </c>
      <c r="J25" s="208"/>
    </row>
    <row r="26" spans="1:10" ht="41.25" customHeight="1">
      <c r="A26" s="350"/>
      <c r="B26" s="350"/>
      <c r="C26" s="347" t="s">
        <v>23</v>
      </c>
      <c r="D26" s="347"/>
      <c r="E26" s="362" t="s">
        <v>3</v>
      </c>
      <c r="F26" s="362"/>
      <c r="G26" s="362"/>
      <c r="H26" s="280">
        <v>0</v>
      </c>
      <c r="I26" s="281">
        <f t="shared" si="0"/>
        <v>0</v>
      </c>
    </row>
    <row r="27" spans="1:10" ht="15" customHeight="1">
      <c r="A27" s="350"/>
      <c r="B27" s="350"/>
      <c r="C27" s="347" t="s">
        <v>25</v>
      </c>
      <c r="D27" s="347"/>
      <c r="E27" s="348" t="s">
        <v>322</v>
      </c>
      <c r="F27" s="348"/>
      <c r="G27" s="348"/>
      <c r="H27" s="280">
        <v>0</v>
      </c>
      <c r="I27" s="281">
        <f t="shared" si="0"/>
        <v>0</v>
      </c>
    </row>
    <row r="28" spans="1:10" ht="15" customHeight="1">
      <c r="A28" s="350"/>
      <c r="B28" s="350"/>
      <c r="C28" s="347" t="s">
        <v>27</v>
      </c>
      <c r="D28" s="347"/>
      <c r="E28" s="348" t="s">
        <v>324</v>
      </c>
      <c r="F28" s="348"/>
      <c r="G28" s="348"/>
      <c r="H28" s="280">
        <v>0</v>
      </c>
      <c r="I28" s="281">
        <f t="shared" si="0"/>
        <v>0</v>
      </c>
    </row>
    <row r="29" spans="1:10" ht="15" customHeight="1">
      <c r="A29" s="350"/>
      <c r="B29" s="350"/>
      <c r="C29" s="347" t="s">
        <v>28</v>
      </c>
      <c r="D29" s="347"/>
      <c r="E29" s="348" t="s">
        <v>338</v>
      </c>
      <c r="F29" s="348"/>
      <c r="G29" s="348"/>
      <c r="H29" s="280">
        <v>0</v>
      </c>
      <c r="I29" s="281">
        <f t="shared" si="0"/>
        <v>0</v>
      </c>
    </row>
    <row r="30" spans="1:10" ht="15" customHeight="1">
      <c r="A30" s="350"/>
      <c r="B30" s="350"/>
      <c r="C30" s="347" t="s">
        <v>29</v>
      </c>
      <c r="D30" s="347"/>
      <c r="E30" s="348" t="s">
        <v>339</v>
      </c>
      <c r="F30" s="348"/>
      <c r="G30" s="348"/>
      <c r="H30" s="280">
        <v>0</v>
      </c>
      <c r="I30" s="281">
        <f t="shared" si="0"/>
        <v>0</v>
      </c>
    </row>
    <row r="31" spans="1:10" ht="15" customHeight="1">
      <c r="A31" s="350">
        <v>5</v>
      </c>
      <c r="B31" s="350"/>
      <c r="C31" s="351" t="s">
        <v>361</v>
      </c>
      <c r="D31" s="351"/>
      <c r="E31" s="351"/>
      <c r="F31" s="351"/>
      <c r="G31" s="351"/>
      <c r="H31" s="282"/>
      <c r="I31" s="281">
        <f t="shared" si="0"/>
        <v>0</v>
      </c>
    </row>
    <row r="32" spans="1:10">
      <c r="A32" s="350"/>
      <c r="B32" s="350"/>
      <c r="C32" s="347" t="s">
        <v>31</v>
      </c>
      <c r="D32" s="347"/>
      <c r="E32" s="362" t="s">
        <v>3</v>
      </c>
      <c r="F32" s="362"/>
      <c r="G32" s="362"/>
      <c r="H32" s="280">
        <v>0</v>
      </c>
      <c r="I32" s="281">
        <f t="shared" si="0"/>
        <v>0</v>
      </c>
    </row>
    <row r="33" spans="1:10">
      <c r="A33" s="350"/>
      <c r="B33" s="350"/>
      <c r="C33" s="347" t="s">
        <v>38</v>
      </c>
      <c r="D33" s="347"/>
      <c r="E33" s="348" t="s">
        <v>322</v>
      </c>
      <c r="F33" s="348"/>
      <c r="G33" s="348"/>
      <c r="H33" s="280">
        <v>0</v>
      </c>
      <c r="I33" s="281">
        <f t="shared" si="0"/>
        <v>0</v>
      </c>
    </row>
    <row r="34" spans="1:10">
      <c r="A34" s="350"/>
      <c r="B34" s="350"/>
      <c r="C34" s="347" t="s">
        <v>359</v>
      </c>
      <c r="D34" s="347"/>
      <c r="E34" s="348" t="s">
        <v>356</v>
      </c>
      <c r="F34" s="348"/>
      <c r="G34" s="348"/>
      <c r="H34" s="280">
        <v>0</v>
      </c>
      <c r="I34" s="281">
        <f t="shared" si="0"/>
        <v>0</v>
      </c>
    </row>
    <row r="35" spans="1:10">
      <c r="A35" s="350"/>
      <c r="B35" s="350"/>
      <c r="C35" s="347" t="s">
        <v>360</v>
      </c>
      <c r="D35" s="347"/>
      <c r="E35" s="348" t="s">
        <v>357</v>
      </c>
      <c r="F35" s="348"/>
      <c r="G35" s="348"/>
      <c r="H35" s="280">
        <v>0</v>
      </c>
      <c r="I35" s="281">
        <f t="shared" si="0"/>
        <v>0</v>
      </c>
    </row>
    <row r="36" spans="1:10" ht="27.75" customHeight="1">
      <c r="A36" s="350">
        <v>6</v>
      </c>
      <c r="B36" s="350"/>
      <c r="C36" s="351" t="s">
        <v>362</v>
      </c>
      <c r="D36" s="351"/>
      <c r="E36" s="351"/>
      <c r="F36" s="351"/>
      <c r="G36" s="351"/>
      <c r="H36" s="282"/>
      <c r="I36" s="281">
        <f t="shared" si="0"/>
        <v>0</v>
      </c>
    </row>
    <row r="37" spans="1:10">
      <c r="A37" s="350"/>
      <c r="B37" s="350"/>
      <c r="C37" s="347" t="s">
        <v>41</v>
      </c>
      <c r="D37" s="347"/>
      <c r="E37" s="362" t="s">
        <v>363</v>
      </c>
      <c r="F37" s="362"/>
      <c r="G37" s="362"/>
      <c r="H37" s="280">
        <f>'Bill 6'!G49</f>
        <v>112965504.39967881</v>
      </c>
      <c r="I37" s="281">
        <f t="shared" si="0"/>
        <v>0.12252924315429692</v>
      </c>
    </row>
    <row r="38" spans="1:10" ht="27.75" customHeight="1">
      <c r="A38" s="350">
        <v>7</v>
      </c>
      <c r="B38" s="366">
        <f>SUM(I38:I50)</f>
        <v>0</v>
      </c>
      <c r="C38" s="351" t="s">
        <v>364</v>
      </c>
      <c r="D38" s="351"/>
      <c r="E38" s="351"/>
      <c r="F38" s="351"/>
      <c r="G38" s="351"/>
      <c r="H38" s="282"/>
      <c r="I38" s="281">
        <f t="shared" si="0"/>
        <v>0</v>
      </c>
    </row>
    <row r="39" spans="1:10" ht="15" customHeight="1">
      <c r="A39" s="350"/>
      <c r="B39" s="350"/>
      <c r="C39" s="347" t="s">
        <v>42</v>
      </c>
      <c r="D39" s="347"/>
      <c r="E39" s="362" t="s">
        <v>17</v>
      </c>
      <c r="F39" s="362"/>
      <c r="G39" s="362"/>
      <c r="H39" s="283">
        <v>0</v>
      </c>
      <c r="I39" s="281">
        <f t="shared" si="0"/>
        <v>0</v>
      </c>
    </row>
    <row r="40" spans="1:10" ht="15" customHeight="1">
      <c r="A40" s="350">
        <v>8</v>
      </c>
      <c r="B40" s="350"/>
      <c r="C40" s="351" t="s">
        <v>365</v>
      </c>
      <c r="D40" s="351"/>
      <c r="E40" s="351"/>
      <c r="F40" s="351"/>
      <c r="G40" s="351"/>
      <c r="H40" s="282"/>
      <c r="I40" s="281">
        <f t="shared" si="0"/>
        <v>0</v>
      </c>
    </row>
    <row r="41" spans="1:10" ht="53.25" customHeight="1">
      <c r="A41" s="350"/>
      <c r="B41" s="350"/>
      <c r="C41" s="347" t="s">
        <v>43</v>
      </c>
      <c r="D41" s="347"/>
      <c r="E41" s="361" t="s">
        <v>366</v>
      </c>
      <c r="F41" s="361"/>
      <c r="G41" s="361"/>
      <c r="H41" s="280">
        <f>'Bill 8'!G40</f>
        <v>0</v>
      </c>
      <c r="I41" s="281">
        <f t="shared" si="0"/>
        <v>0</v>
      </c>
    </row>
    <row r="42" spans="1:10" ht="51" customHeight="1">
      <c r="A42" s="350"/>
      <c r="B42" s="350"/>
      <c r="C42" s="347" t="s">
        <v>44</v>
      </c>
      <c r="D42" s="347"/>
      <c r="E42" s="361" t="s">
        <v>367</v>
      </c>
      <c r="F42" s="361"/>
      <c r="G42" s="361"/>
      <c r="H42" s="280">
        <f>'Bill 8'!G67</f>
        <v>0</v>
      </c>
      <c r="I42" s="281">
        <f t="shared" si="0"/>
        <v>0</v>
      </c>
      <c r="J42" s="226">
        <f>H42+H41+H37</f>
        <v>112965504.39967881</v>
      </c>
    </row>
    <row r="43" spans="1:10" ht="39" customHeight="1">
      <c r="A43" s="350"/>
      <c r="B43" s="350"/>
      <c r="C43" s="347" t="s">
        <v>45</v>
      </c>
      <c r="D43" s="347"/>
      <c r="E43" s="361" t="s">
        <v>368</v>
      </c>
      <c r="F43" s="361"/>
      <c r="G43" s="361"/>
      <c r="H43" s="280">
        <f>'Bill 8'!G83</f>
        <v>0</v>
      </c>
      <c r="I43" s="281">
        <f t="shared" si="0"/>
        <v>0</v>
      </c>
    </row>
    <row r="44" spans="1:10" ht="39.75" customHeight="1">
      <c r="A44" s="350"/>
      <c r="B44" s="350"/>
      <c r="C44" s="347" t="s">
        <v>46</v>
      </c>
      <c r="D44" s="347"/>
      <c r="E44" s="361" t="s">
        <v>369</v>
      </c>
      <c r="F44" s="361"/>
      <c r="G44" s="361"/>
      <c r="H44" s="280">
        <v>0</v>
      </c>
      <c r="I44" s="281">
        <f t="shared" si="0"/>
        <v>0</v>
      </c>
    </row>
    <row r="45" spans="1:10" ht="15" customHeight="1">
      <c r="A45" s="278">
        <v>9</v>
      </c>
      <c r="B45" s="350"/>
      <c r="C45" s="351" t="s">
        <v>370</v>
      </c>
      <c r="D45" s="351"/>
      <c r="E45" s="351"/>
      <c r="F45" s="351"/>
      <c r="G45" s="351"/>
      <c r="H45" s="282"/>
      <c r="I45" s="281">
        <f t="shared" si="0"/>
        <v>0</v>
      </c>
    </row>
    <row r="46" spans="1:10">
      <c r="A46" s="278"/>
      <c r="B46" s="350"/>
      <c r="C46" s="347" t="s">
        <v>48</v>
      </c>
      <c r="D46" s="347"/>
      <c r="E46" s="361" t="s">
        <v>371</v>
      </c>
      <c r="F46" s="361"/>
      <c r="G46" s="361"/>
      <c r="H46" s="280">
        <v>0</v>
      </c>
      <c r="I46" s="281">
        <f t="shared" si="0"/>
        <v>0</v>
      </c>
    </row>
    <row r="47" spans="1:10" ht="15" customHeight="1">
      <c r="A47" s="350">
        <v>10</v>
      </c>
      <c r="B47" s="350"/>
      <c r="C47" s="351" t="s">
        <v>372</v>
      </c>
      <c r="D47" s="351"/>
      <c r="E47" s="351"/>
      <c r="F47" s="351"/>
      <c r="G47" s="351"/>
      <c r="H47" s="282"/>
      <c r="I47" s="281">
        <f t="shared" si="0"/>
        <v>0</v>
      </c>
    </row>
    <row r="48" spans="1:10" ht="42" customHeight="1">
      <c r="A48" s="350"/>
      <c r="B48" s="350"/>
      <c r="C48" s="347" t="s">
        <v>373</v>
      </c>
      <c r="D48" s="347"/>
      <c r="E48" s="361" t="s">
        <v>366</v>
      </c>
      <c r="F48" s="361"/>
      <c r="G48" s="361"/>
      <c r="H48" s="280">
        <v>0</v>
      </c>
      <c r="I48" s="281">
        <f t="shared" si="0"/>
        <v>0</v>
      </c>
    </row>
    <row r="49" spans="1:9" ht="118.5" customHeight="1">
      <c r="A49" s="350"/>
      <c r="B49" s="350"/>
      <c r="C49" s="347" t="s">
        <v>374</v>
      </c>
      <c r="D49" s="347"/>
      <c r="E49" s="361" t="s">
        <v>376</v>
      </c>
      <c r="F49" s="361"/>
      <c r="G49" s="361"/>
      <c r="H49" s="280">
        <v>0</v>
      </c>
      <c r="I49" s="281">
        <f t="shared" si="0"/>
        <v>0</v>
      </c>
    </row>
    <row r="50" spans="1:9" ht="39" customHeight="1">
      <c r="A50" s="350"/>
      <c r="B50" s="350"/>
      <c r="C50" s="347" t="s">
        <v>375</v>
      </c>
      <c r="D50" s="347"/>
      <c r="E50" s="361" t="s">
        <v>377</v>
      </c>
      <c r="F50" s="361"/>
      <c r="G50" s="361"/>
      <c r="H50" s="280">
        <v>0</v>
      </c>
      <c r="I50" s="281">
        <f t="shared" si="0"/>
        <v>0</v>
      </c>
    </row>
    <row r="51" spans="1:9" ht="15" customHeight="1">
      <c r="A51" s="350">
        <v>11</v>
      </c>
      <c r="B51" s="366">
        <f>SUM(I51:I118)</f>
        <v>0</v>
      </c>
      <c r="C51" s="351" t="s">
        <v>22</v>
      </c>
      <c r="D51" s="351"/>
      <c r="E51" s="351"/>
      <c r="F51" s="351"/>
      <c r="G51" s="351"/>
      <c r="H51" s="282"/>
      <c r="I51" s="281">
        <f t="shared" si="0"/>
        <v>0</v>
      </c>
    </row>
    <row r="52" spans="1:9">
      <c r="A52" s="350"/>
      <c r="B52" s="350"/>
      <c r="C52" s="347" t="s">
        <v>378</v>
      </c>
      <c r="D52" s="347"/>
      <c r="E52" s="361" t="s">
        <v>24</v>
      </c>
      <c r="F52" s="361"/>
      <c r="G52" s="361"/>
      <c r="H52" s="280">
        <v>0</v>
      </c>
      <c r="I52" s="281">
        <f t="shared" si="0"/>
        <v>0</v>
      </c>
    </row>
    <row r="53" spans="1:9">
      <c r="A53" s="350"/>
      <c r="B53" s="350"/>
      <c r="C53" s="347" t="s">
        <v>379</v>
      </c>
      <c r="D53" s="347"/>
      <c r="E53" s="361" t="s">
        <v>26</v>
      </c>
      <c r="F53" s="361"/>
      <c r="G53" s="361"/>
      <c r="H53" s="280">
        <v>0</v>
      </c>
      <c r="I53" s="281">
        <f t="shared" si="0"/>
        <v>0</v>
      </c>
    </row>
    <row r="54" spans="1:9">
      <c r="A54" s="350"/>
      <c r="B54" s="350"/>
      <c r="C54" s="347" t="s">
        <v>380</v>
      </c>
      <c r="D54" s="347"/>
      <c r="E54" s="361" t="s">
        <v>383</v>
      </c>
      <c r="F54" s="361"/>
      <c r="G54" s="361"/>
      <c r="H54" s="280">
        <v>0</v>
      </c>
      <c r="I54" s="281">
        <f t="shared" si="0"/>
        <v>0</v>
      </c>
    </row>
    <row r="55" spans="1:9">
      <c r="A55" s="350"/>
      <c r="B55" s="350"/>
      <c r="C55" s="347" t="s">
        <v>381</v>
      </c>
      <c r="D55" s="347"/>
      <c r="E55" s="361" t="s">
        <v>384</v>
      </c>
      <c r="F55" s="361"/>
      <c r="G55" s="361"/>
      <c r="H55" s="280"/>
      <c r="I55" s="281">
        <f t="shared" si="0"/>
        <v>0</v>
      </c>
    </row>
    <row r="56" spans="1:9" ht="26.25" customHeight="1">
      <c r="A56" s="350"/>
      <c r="B56" s="350"/>
      <c r="C56" s="347" t="s">
        <v>382</v>
      </c>
      <c r="D56" s="347"/>
      <c r="E56" s="361" t="s">
        <v>385</v>
      </c>
      <c r="F56" s="361"/>
      <c r="G56" s="361"/>
      <c r="H56" s="280"/>
      <c r="I56" s="281">
        <f t="shared" si="0"/>
        <v>0</v>
      </c>
    </row>
    <row r="57" spans="1:9" ht="26.25" customHeight="1">
      <c r="A57" s="350"/>
      <c r="B57" s="350"/>
      <c r="C57" s="347" t="s">
        <v>386</v>
      </c>
      <c r="D57" s="347"/>
      <c r="E57" s="361" t="s">
        <v>387</v>
      </c>
      <c r="F57" s="361"/>
      <c r="G57" s="361"/>
      <c r="H57" s="280"/>
      <c r="I57" s="281">
        <f t="shared" si="0"/>
        <v>0</v>
      </c>
    </row>
    <row r="58" spans="1:9" ht="16.5" customHeight="1">
      <c r="A58" s="350"/>
      <c r="B58" s="350"/>
      <c r="C58" s="347" t="s">
        <v>388</v>
      </c>
      <c r="D58" s="347"/>
      <c r="E58" s="361" t="s">
        <v>389</v>
      </c>
      <c r="F58" s="361"/>
      <c r="G58" s="361"/>
      <c r="H58" s="280"/>
      <c r="I58" s="281">
        <f t="shared" si="0"/>
        <v>0</v>
      </c>
    </row>
    <row r="59" spans="1:9" ht="27.75" customHeight="1">
      <c r="A59" s="350"/>
      <c r="B59" s="350"/>
      <c r="C59" s="347" t="s">
        <v>390</v>
      </c>
      <c r="D59" s="347"/>
      <c r="E59" s="361" t="s">
        <v>391</v>
      </c>
      <c r="F59" s="361"/>
      <c r="G59" s="361"/>
      <c r="H59" s="280">
        <v>0</v>
      </c>
      <c r="I59" s="281">
        <f t="shared" si="0"/>
        <v>0</v>
      </c>
    </row>
    <row r="60" spans="1:9" ht="15" customHeight="1">
      <c r="A60" s="350">
        <v>12</v>
      </c>
      <c r="B60" s="350"/>
      <c r="C60" s="351" t="s">
        <v>40</v>
      </c>
      <c r="D60" s="351"/>
      <c r="E60" s="351"/>
      <c r="F60" s="351"/>
      <c r="G60" s="351"/>
      <c r="H60" s="282"/>
      <c r="I60" s="281">
        <f t="shared" si="0"/>
        <v>0</v>
      </c>
    </row>
    <row r="61" spans="1:9">
      <c r="A61" s="350"/>
      <c r="B61" s="350"/>
      <c r="C61" s="347" t="s">
        <v>392</v>
      </c>
      <c r="D61" s="347"/>
      <c r="E61" s="361" t="s">
        <v>24</v>
      </c>
      <c r="F61" s="361"/>
      <c r="G61" s="361"/>
      <c r="H61" s="280">
        <v>0</v>
      </c>
      <c r="I61" s="281">
        <f t="shared" si="0"/>
        <v>0</v>
      </c>
    </row>
    <row r="62" spans="1:9">
      <c r="A62" s="350"/>
      <c r="B62" s="350"/>
      <c r="C62" s="347" t="s">
        <v>393</v>
      </c>
      <c r="D62" s="347"/>
      <c r="E62" s="361" t="s">
        <v>26</v>
      </c>
      <c r="F62" s="361"/>
      <c r="G62" s="361"/>
      <c r="H62" s="280">
        <v>0</v>
      </c>
      <c r="I62" s="281">
        <f t="shared" si="0"/>
        <v>0</v>
      </c>
    </row>
    <row r="63" spans="1:9">
      <c r="A63" s="350"/>
      <c r="B63" s="350"/>
      <c r="C63" s="347" t="s">
        <v>394</v>
      </c>
      <c r="D63" s="347"/>
      <c r="E63" s="361" t="s">
        <v>383</v>
      </c>
      <c r="F63" s="361"/>
      <c r="G63" s="361"/>
      <c r="H63" s="280">
        <v>0</v>
      </c>
      <c r="I63" s="281">
        <f t="shared" si="0"/>
        <v>0</v>
      </c>
    </row>
    <row r="64" spans="1:9">
      <c r="A64" s="350"/>
      <c r="B64" s="350"/>
      <c r="C64" s="347" t="s">
        <v>395</v>
      </c>
      <c r="D64" s="347"/>
      <c r="E64" s="361" t="s">
        <v>384</v>
      </c>
      <c r="F64" s="361"/>
      <c r="G64" s="361"/>
      <c r="H64" s="280"/>
      <c r="I64" s="281">
        <f t="shared" si="0"/>
        <v>0</v>
      </c>
    </row>
    <row r="65" spans="1:9" ht="26.25" customHeight="1">
      <c r="A65" s="350"/>
      <c r="B65" s="350"/>
      <c r="C65" s="347" t="s">
        <v>396</v>
      </c>
      <c r="D65" s="347"/>
      <c r="E65" s="361" t="s">
        <v>385</v>
      </c>
      <c r="F65" s="361"/>
      <c r="G65" s="361"/>
      <c r="H65" s="280"/>
      <c r="I65" s="281">
        <f t="shared" si="0"/>
        <v>0</v>
      </c>
    </row>
    <row r="66" spans="1:9" ht="26.25" customHeight="1">
      <c r="A66" s="350"/>
      <c r="B66" s="350"/>
      <c r="C66" s="347" t="s">
        <v>397</v>
      </c>
      <c r="D66" s="347"/>
      <c r="E66" s="361" t="s">
        <v>387</v>
      </c>
      <c r="F66" s="361"/>
      <c r="G66" s="361"/>
      <c r="H66" s="280"/>
      <c r="I66" s="281">
        <f t="shared" si="0"/>
        <v>0</v>
      </c>
    </row>
    <row r="67" spans="1:9" ht="16.5" customHeight="1">
      <c r="A67" s="350"/>
      <c r="B67" s="350"/>
      <c r="C67" s="347" t="s">
        <v>398</v>
      </c>
      <c r="D67" s="347"/>
      <c r="E67" s="361" t="s">
        <v>389</v>
      </c>
      <c r="F67" s="361"/>
      <c r="G67" s="361"/>
      <c r="H67" s="280"/>
      <c r="I67" s="281">
        <f t="shared" si="0"/>
        <v>0</v>
      </c>
    </row>
    <row r="68" spans="1:9" ht="27.75" customHeight="1">
      <c r="A68" s="350"/>
      <c r="B68" s="350"/>
      <c r="C68" s="347" t="s">
        <v>399</v>
      </c>
      <c r="D68" s="347"/>
      <c r="E68" s="361" t="s">
        <v>391</v>
      </c>
      <c r="F68" s="361"/>
      <c r="G68" s="361"/>
      <c r="H68" s="280">
        <v>0</v>
      </c>
      <c r="I68" s="281">
        <f t="shared" si="0"/>
        <v>0</v>
      </c>
    </row>
    <row r="69" spans="1:9" ht="15" customHeight="1">
      <c r="A69" s="350">
        <v>13</v>
      </c>
      <c r="B69" s="350"/>
      <c r="C69" s="351" t="s">
        <v>30</v>
      </c>
      <c r="D69" s="351"/>
      <c r="E69" s="351"/>
      <c r="F69" s="351"/>
      <c r="G69" s="351"/>
      <c r="H69" s="282"/>
      <c r="I69" s="281">
        <f t="shared" si="0"/>
        <v>0</v>
      </c>
    </row>
    <row r="70" spans="1:9">
      <c r="A70" s="350"/>
      <c r="B70" s="350"/>
      <c r="C70" s="347" t="s">
        <v>400</v>
      </c>
      <c r="D70" s="284" t="s">
        <v>20</v>
      </c>
      <c r="E70" s="363" t="s">
        <v>32</v>
      </c>
      <c r="F70" s="363"/>
      <c r="G70" s="363"/>
      <c r="H70" s="285">
        <v>0</v>
      </c>
      <c r="I70" s="281">
        <f t="shared" si="0"/>
        <v>0</v>
      </c>
    </row>
    <row r="71" spans="1:9">
      <c r="A71" s="350"/>
      <c r="B71" s="350"/>
      <c r="C71" s="347"/>
      <c r="D71" s="286" t="s">
        <v>33</v>
      </c>
      <c r="E71" s="362" t="s">
        <v>24</v>
      </c>
      <c r="F71" s="362"/>
      <c r="G71" s="280" t="s">
        <v>9</v>
      </c>
      <c r="H71" s="285"/>
      <c r="I71" s="281">
        <f t="shared" ref="I71:I134" si="1">H71/$H$150</f>
        <v>0</v>
      </c>
    </row>
    <row r="72" spans="1:9">
      <c r="A72" s="350"/>
      <c r="B72" s="350"/>
      <c r="C72" s="347"/>
      <c r="D72" s="286" t="s">
        <v>34</v>
      </c>
      <c r="E72" s="362" t="s">
        <v>26</v>
      </c>
      <c r="F72" s="362"/>
      <c r="G72" s="280" t="s">
        <v>9</v>
      </c>
      <c r="H72" s="285"/>
      <c r="I72" s="281">
        <f t="shared" si="1"/>
        <v>0</v>
      </c>
    </row>
    <row r="73" spans="1:9">
      <c r="A73" s="350"/>
      <c r="B73" s="350"/>
      <c r="C73" s="347"/>
      <c r="D73" s="286" t="s">
        <v>35</v>
      </c>
      <c r="E73" s="362" t="s">
        <v>383</v>
      </c>
      <c r="F73" s="362"/>
      <c r="G73" s="280" t="s">
        <v>9</v>
      </c>
      <c r="H73" s="285"/>
      <c r="I73" s="281">
        <f t="shared" si="1"/>
        <v>0</v>
      </c>
    </row>
    <row r="74" spans="1:9" ht="42" customHeight="1">
      <c r="A74" s="350"/>
      <c r="B74" s="350"/>
      <c r="C74" s="347"/>
      <c r="D74" s="286" t="s">
        <v>36</v>
      </c>
      <c r="E74" s="362" t="s">
        <v>402</v>
      </c>
      <c r="F74" s="362"/>
      <c r="G74" s="280" t="s">
        <v>9</v>
      </c>
      <c r="H74" s="285"/>
      <c r="I74" s="281">
        <f t="shared" si="1"/>
        <v>0</v>
      </c>
    </row>
    <row r="75" spans="1:9" ht="27.75" customHeight="1">
      <c r="A75" s="350"/>
      <c r="B75" s="350"/>
      <c r="C75" s="347"/>
      <c r="D75" s="286" t="s">
        <v>37</v>
      </c>
      <c r="E75" s="362" t="s">
        <v>385</v>
      </c>
      <c r="F75" s="362"/>
      <c r="G75" s="280"/>
      <c r="H75" s="285"/>
      <c r="I75" s="281">
        <f t="shared" si="1"/>
        <v>0</v>
      </c>
    </row>
    <row r="76" spans="1:9" ht="16.5" customHeight="1">
      <c r="A76" s="350"/>
      <c r="B76" s="350"/>
      <c r="C76" s="347"/>
      <c r="D76" s="286" t="s">
        <v>237</v>
      </c>
      <c r="E76" s="362" t="s">
        <v>387</v>
      </c>
      <c r="F76" s="362"/>
      <c r="G76" s="280"/>
      <c r="H76" s="285"/>
      <c r="I76" s="281">
        <f t="shared" si="1"/>
        <v>0</v>
      </c>
    </row>
    <row r="77" spans="1:9" ht="39.75" customHeight="1">
      <c r="A77" s="350"/>
      <c r="B77" s="350"/>
      <c r="C77" s="347"/>
      <c r="D77" s="286" t="s">
        <v>239</v>
      </c>
      <c r="E77" s="362" t="s">
        <v>391</v>
      </c>
      <c r="F77" s="362"/>
      <c r="G77" s="280" t="s">
        <v>9</v>
      </c>
      <c r="H77" s="285"/>
      <c r="I77" s="281">
        <f t="shared" si="1"/>
        <v>0</v>
      </c>
    </row>
    <row r="78" spans="1:9">
      <c r="A78" s="350"/>
      <c r="B78" s="350"/>
      <c r="C78" s="347" t="s">
        <v>401</v>
      </c>
      <c r="D78" s="284" t="s">
        <v>21</v>
      </c>
      <c r="E78" s="363" t="s">
        <v>39</v>
      </c>
      <c r="F78" s="363"/>
      <c r="G78" s="363"/>
      <c r="H78" s="285">
        <v>0</v>
      </c>
      <c r="I78" s="281">
        <f t="shared" si="1"/>
        <v>0</v>
      </c>
    </row>
    <row r="79" spans="1:9">
      <c r="A79" s="350"/>
      <c r="B79" s="350"/>
      <c r="C79" s="347"/>
      <c r="D79" s="286" t="s">
        <v>33</v>
      </c>
      <c r="E79" s="362" t="s">
        <v>24</v>
      </c>
      <c r="F79" s="362"/>
      <c r="G79" s="280" t="s">
        <v>9</v>
      </c>
      <c r="H79" s="285"/>
      <c r="I79" s="281">
        <f t="shared" si="1"/>
        <v>0</v>
      </c>
    </row>
    <row r="80" spans="1:9">
      <c r="A80" s="350"/>
      <c r="B80" s="350"/>
      <c r="C80" s="347"/>
      <c r="D80" s="286" t="s">
        <v>34</v>
      </c>
      <c r="E80" s="362" t="s">
        <v>26</v>
      </c>
      <c r="F80" s="362"/>
      <c r="G80" s="280" t="s">
        <v>9</v>
      </c>
      <c r="H80" s="285"/>
      <c r="I80" s="281">
        <f t="shared" si="1"/>
        <v>0</v>
      </c>
    </row>
    <row r="81" spans="1:9">
      <c r="A81" s="350"/>
      <c r="B81" s="350"/>
      <c r="C81" s="347"/>
      <c r="D81" s="286" t="s">
        <v>35</v>
      </c>
      <c r="E81" s="362" t="s">
        <v>383</v>
      </c>
      <c r="F81" s="362"/>
      <c r="G81" s="280" t="s">
        <v>9</v>
      </c>
      <c r="H81" s="285"/>
      <c r="I81" s="281">
        <f t="shared" si="1"/>
        <v>0</v>
      </c>
    </row>
    <row r="82" spans="1:9" ht="54" customHeight="1">
      <c r="A82" s="350"/>
      <c r="B82" s="350"/>
      <c r="C82" s="347"/>
      <c r="D82" s="286" t="s">
        <v>36</v>
      </c>
      <c r="E82" s="362" t="s">
        <v>403</v>
      </c>
      <c r="F82" s="362"/>
      <c r="G82" s="280" t="s">
        <v>9</v>
      </c>
      <c r="H82" s="285"/>
      <c r="I82" s="281">
        <f t="shared" si="1"/>
        <v>0</v>
      </c>
    </row>
    <row r="83" spans="1:9" ht="27.75" customHeight="1">
      <c r="A83" s="350"/>
      <c r="B83" s="350"/>
      <c r="C83" s="347"/>
      <c r="D83" s="286" t="s">
        <v>37</v>
      </c>
      <c r="E83" s="362" t="s">
        <v>385</v>
      </c>
      <c r="F83" s="362"/>
      <c r="G83" s="280"/>
      <c r="H83" s="285"/>
      <c r="I83" s="281">
        <f t="shared" si="1"/>
        <v>0</v>
      </c>
    </row>
    <row r="84" spans="1:9" ht="16.5" customHeight="1">
      <c r="A84" s="278"/>
      <c r="B84" s="350"/>
      <c r="C84" s="286"/>
      <c r="D84" s="286" t="s">
        <v>237</v>
      </c>
      <c r="E84" s="362" t="s">
        <v>387</v>
      </c>
      <c r="F84" s="362"/>
      <c r="G84" s="280"/>
      <c r="H84" s="280"/>
      <c r="I84" s="281">
        <f t="shared" si="1"/>
        <v>0</v>
      </c>
    </row>
    <row r="85" spans="1:9" ht="39.75" customHeight="1">
      <c r="A85" s="278"/>
      <c r="B85" s="350"/>
      <c r="C85" s="286"/>
      <c r="D85" s="286" t="s">
        <v>239</v>
      </c>
      <c r="E85" s="362" t="s">
        <v>391</v>
      </c>
      <c r="F85" s="362"/>
      <c r="G85" s="280" t="s">
        <v>9</v>
      </c>
      <c r="H85" s="280"/>
      <c r="I85" s="281">
        <f t="shared" si="1"/>
        <v>0</v>
      </c>
    </row>
    <row r="86" spans="1:9" ht="15" customHeight="1">
      <c r="A86" s="350">
        <v>14</v>
      </c>
      <c r="B86" s="350"/>
      <c r="C86" s="351" t="s">
        <v>404</v>
      </c>
      <c r="D86" s="351"/>
      <c r="E86" s="351"/>
      <c r="F86" s="351"/>
      <c r="G86" s="351"/>
      <c r="H86" s="282"/>
      <c r="I86" s="281">
        <f t="shared" si="1"/>
        <v>0</v>
      </c>
    </row>
    <row r="87" spans="1:9">
      <c r="A87" s="350"/>
      <c r="B87" s="350"/>
      <c r="C87" s="347" t="s">
        <v>405</v>
      </c>
      <c r="D87" s="284" t="s">
        <v>20</v>
      </c>
      <c r="E87" s="363" t="s">
        <v>32</v>
      </c>
      <c r="F87" s="363"/>
      <c r="G87" s="363"/>
      <c r="H87" s="285">
        <v>0</v>
      </c>
      <c r="I87" s="281">
        <f t="shared" si="1"/>
        <v>0</v>
      </c>
    </row>
    <row r="88" spans="1:9">
      <c r="A88" s="350"/>
      <c r="B88" s="350"/>
      <c r="C88" s="347"/>
      <c r="D88" s="286" t="s">
        <v>33</v>
      </c>
      <c r="E88" s="362" t="s">
        <v>24</v>
      </c>
      <c r="F88" s="362"/>
      <c r="G88" s="280" t="s">
        <v>9</v>
      </c>
      <c r="H88" s="285"/>
      <c r="I88" s="281">
        <f t="shared" si="1"/>
        <v>0</v>
      </c>
    </row>
    <row r="89" spans="1:9">
      <c r="A89" s="350"/>
      <c r="B89" s="350"/>
      <c r="C89" s="347"/>
      <c r="D89" s="286" t="s">
        <v>34</v>
      </c>
      <c r="E89" s="362" t="s">
        <v>26</v>
      </c>
      <c r="F89" s="362"/>
      <c r="G89" s="280" t="s">
        <v>9</v>
      </c>
      <c r="H89" s="285"/>
      <c r="I89" s="281">
        <f t="shared" si="1"/>
        <v>0</v>
      </c>
    </row>
    <row r="90" spans="1:9">
      <c r="A90" s="350"/>
      <c r="B90" s="350"/>
      <c r="C90" s="347"/>
      <c r="D90" s="286" t="s">
        <v>35</v>
      </c>
      <c r="E90" s="362" t="s">
        <v>383</v>
      </c>
      <c r="F90" s="362"/>
      <c r="G90" s="280" t="s">
        <v>9</v>
      </c>
      <c r="H90" s="285"/>
      <c r="I90" s="281">
        <f t="shared" si="1"/>
        <v>0</v>
      </c>
    </row>
    <row r="91" spans="1:9" ht="42" customHeight="1">
      <c r="A91" s="350"/>
      <c r="B91" s="350"/>
      <c r="C91" s="347"/>
      <c r="D91" s="286" t="s">
        <v>36</v>
      </c>
      <c r="E91" s="362" t="s">
        <v>402</v>
      </c>
      <c r="F91" s="362"/>
      <c r="G91" s="280" t="s">
        <v>9</v>
      </c>
      <c r="H91" s="285"/>
      <c r="I91" s="281">
        <f t="shared" si="1"/>
        <v>0</v>
      </c>
    </row>
    <row r="92" spans="1:9" ht="27.75" customHeight="1">
      <c r="A92" s="350"/>
      <c r="B92" s="350"/>
      <c r="C92" s="347"/>
      <c r="D92" s="286" t="s">
        <v>37</v>
      </c>
      <c r="E92" s="362" t="s">
        <v>385</v>
      </c>
      <c r="F92" s="362"/>
      <c r="G92" s="280"/>
      <c r="H92" s="285"/>
      <c r="I92" s="281">
        <f t="shared" si="1"/>
        <v>0</v>
      </c>
    </row>
    <row r="93" spans="1:9" ht="16.5" customHeight="1">
      <c r="A93" s="350"/>
      <c r="B93" s="350"/>
      <c r="C93" s="347"/>
      <c r="D93" s="286" t="s">
        <v>237</v>
      </c>
      <c r="E93" s="362" t="s">
        <v>387</v>
      </c>
      <c r="F93" s="362"/>
      <c r="G93" s="280"/>
      <c r="H93" s="285"/>
      <c r="I93" s="281">
        <f t="shared" si="1"/>
        <v>0</v>
      </c>
    </row>
    <row r="94" spans="1:9" ht="39.75" customHeight="1">
      <c r="A94" s="350"/>
      <c r="B94" s="350"/>
      <c r="C94" s="347"/>
      <c r="D94" s="286" t="s">
        <v>239</v>
      </c>
      <c r="E94" s="362" t="s">
        <v>409</v>
      </c>
      <c r="F94" s="362"/>
      <c r="G94" s="280" t="s">
        <v>9</v>
      </c>
      <c r="H94" s="285"/>
      <c r="I94" s="281">
        <f t="shared" si="1"/>
        <v>0</v>
      </c>
    </row>
    <row r="95" spans="1:9">
      <c r="A95" s="350"/>
      <c r="B95" s="350"/>
      <c r="C95" s="347" t="s">
        <v>406</v>
      </c>
      <c r="D95" s="284" t="s">
        <v>21</v>
      </c>
      <c r="E95" s="363" t="s">
        <v>39</v>
      </c>
      <c r="F95" s="363"/>
      <c r="G95" s="363"/>
      <c r="H95" s="285">
        <v>0</v>
      </c>
      <c r="I95" s="281">
        <f t="shared" si="1"/>
        <v>0</v>
      </c>
    </row>
    <row r="96" spans="1:9">
      <c r="A96" s="350"/>
      <c r="B96" s="350"/>
      <c r="C96" s="347"/>
      <c r="D96" s="286" t="s">
        <v>33</v>
      </c>
      <c r="E96" s="362" t="s">
        <v>24</v>
      </c>
      <c r="F96" s="362"/>
      <c r="G96" s="280" t="s">
        <v>9</v>
      </c>
      <c r="H96" s="285"/>
      <c r="I96" s="281">
        <f t="shared" si="1"/>
        <v>0</v>
      </c>
    </row>
    <row r="97" spans="1:9">
      <c r="A97" s="350"/>
      <c r="B97" s="350"/>
      <c r="C97" s="347"/>
      <c r="D97" s="286" t="s">
        <v>34</v>
      </c>
      <c r="E97" s="362" t="s">
        <v>26</v>
      </c>
      <c r="F97" s="362"/>
      <c r="G97" s="280" t="s">
        <v>9</v>
      </c>
      <c r="H97" s="285"/>
      <c r="I97" s="281">
        <f t="shared" si="1"/>
        <v>0</v>
      </c>
    </row>
    <row r="98" spans="1:9">
      <c r="A98" s="350"/>
      <c r="B98" s="350"/>
      <c r="C98" s="347"/>
      <c r="D98" s="286" t="s">
        <v>35</v>
      </c>
      <c r="E98" s="362" t="s">
        <v>383</v>
      </c>
      <c r="F98" s="362"/>
      <c r="G98" s="280" t="s">
        <v>9</v>
      </c>
      <c r="H98" s="285"/>
      <c r="I98" s="281">
        <f t="shared" si="1"/>
        <v>0</v>
      </c>
    </row>
    <row r="99" spans="1:9" ht="54" customHeight="1">
      <c r="A99" s="350"/>
      <c r="B99" s="350"/>
      <c r="C99" s="347"/>
      <c r="D99" s="286" t="s">
        <v>36</v>
      </c>
      <c r="E99" s="362" t="s">
        <v>403</v>
      </c>
      <c r="F99" s="362"/>
      <c r="G99" s="280" t="s">
        <v>9</v>
      </c>
      <c r="H99" s="285"/>
      <c r="I99" s="281">
        <f t="shared" si="1"/>
        <v>0</v>
      </c>
    </row>
    <row r="100" spans="1:9" ht="27.75" customHeight="1">
      <c r="A100" s="350"/>
      <c r="B100" s="350"/>
      <c r="C100" s="347"/>
      <c r="D100" s="286" t="s">
        <v>37</v>
      </c>
      <c r="E100" s="362" t="s">
        <v>385</v>
      </c>
      <c r="F100" s="362"/>
      <c r="G100" s="280"/>
      <c r="H100" s="285"/>
      <c r="I100" s="281">
        <f t="shared" si="1"/>
        <v>0</v>
      </c>
    </row>
    <row r="101" spans="1:9" ht="16.5" customHeight="1">
      <c r="A101" s="278"/>
      <c r="B101" s="350"/>
      <c r="C101" s="286"/>
      <c r="D101" s="286" t="s">
        <v>237</v>
      </c>
      <c r="E101" s="362" t="s">
        <v>387</v>
      </c>
      <c r="F101" s="362"/>
      <c r="G101" s="280"/>
      <c r="H101" s="280"/>
      <c r="I101" s="281">
        <f t="shared" si="1"/>
        <v>0</v>
      </c>
    </row>
    <row r="102" spans="1:9" ht="39.75" customHeight="1">
      <c r="A102" s="278"/>
      <c r="B102" s="350"/>
      <c r="C102" s="286"/>
      <c r="D102" s="286" t="s">
        <v>239</v>
      </c>
      <c r="E102" s="362" t="s">
        <v>409</v>
      </c>
      <c r="F102" s="362"/>
      <c r="G102" s="280" t="s">
        <v>9</v>
      </c>
      <c r="H102" s="280"/>
      <c r="I102" s="281">
        <f t="shared" si="1"/>
        <v>0</v>
      </c>
    </row>
    <row r="103" spans="1:9" ht="15" customHeight="1">
      <c r="A103" s="350">
        <v>15</v>
      </c>
      <c r="B103" s="350"/>
      <c r="C103" s="351" t="s">
        <v>407</v>
      </c>
      <c r="D103" s="351"/>
      <c r="E103" s="351"/>
      <c r="F103" s="351"/>
      <c r="G103" s="351"/>
      <c r="H103" s="282"/>
      <c r="I103" s="281">
        <f t="shared" si="1"/>
        <v>0</v>
      </c>
    </row>
    <row r="104" spans="1:9">
      <c r="A104" s="350"/>
      <c r="B104" s="350"/>
      <c r="C104" s="347" t="s">
        <v>410</v>
      </c>
      <c r="D104" s="286" t="s">
        <v>33</v>
      </c>
      <c r="E104" s="362" t="s">
        <v>24</v>
      </c>
      <c r="F104" s="362"/>
      <c r="G104" s="280" t="s">
        <v>9</v>
      </c>
      <c r="H104" s="285"/>
      <c r="I104" s="281">
        <f t="shared" si="1"/>
        <v>0</v>
      </c>
    </row>
    <row r="105" spans="1:9">
      <c r="A105" s="350"/>
      <c r="B105" s="350"/>
      <c r="C105" s="347"/>
      <c r="D105" s="286" t="s">
        <v>34</v>
      </c>
      <c r="E105" s="362" t="s">
        <v>26</v>
      </c>
      <c r="F105" s="362"/>
      <c r="G105" s="280" t="s">
        <v>9</v>
      </c>
      <c r="H105" s="285"/>
      <c r="I105" s="281">
        <f t="shared" si="1"/>
        <v>0</v>
      </c>
    </row>
    <row r="106" spans="1:9">
      <c r="A106" s="350"/>
      <c r="B106" s="350"/>
      <c r="C106" s="347"/>
      <c r="D106" s="286" t="s">
        <v>35</v>
      </c>
      <c r="E106" s="362" t="s">
        <v>383</v>
      </c>
      <c r="F106" s="362"/>
      <c r="G106" s="280" t="s">
        <v>9</v>
      </c>
      <c r="H106" s="285"/>
      <c r="I106" s="281">
        <f t="shared" si="1"/>
        <v>0</v>
      </c>
    </row>
    <row r="107" spans="1:9" ht="26.25" customHeight="1">
      <c r="A107" s="350"/>
      <c r="B107" s="350"/>
      <c r="C107" s="347"/>
      <c r="D107" s="286" t="s">
        <v>36</v>
      </c>
      <c r="E107" s="362" t="s">
        <v>408</v>
      </c>
      <c r="F107" s="362"/>
      <c r="G107" s="280" t="s">
        <v>9</v>
      </c>
      <c r="H107" s="285"/>
      <c r="I107" s="281">
        <f t="shared" si="1"/>
        <v>0</v>
      </c>
    </row>
    <row r="108" spans="1:9" ht="27.75" customHeight="1">
      <c r="A108" s="350"/>
      <c r="B108" s="350"/>
      <c r="C108" s="347"/>
      <c r="D108" s="286" t="s">
        <v>37</v>
      </c>
      <c r="E108" s="362" t="s">
        <v>385</v>
      </c>
      <c r="F108" s="362"/>
      <c r="G108" s="280"/>
      <c r="H108" s="285"/>
      <c r="I108" s="281">
        <f t="shared" si="1"/>
        <v>0</v>
      </c>
    </row>
    <row r="109" spans="1:9" ht="16.5" customHeight="1">
      <c r="A109" s="350"/>
      <c r="B109" s="350"/>
      <c r="C109" s="347"/>
      <c r="D109" s="286" t="s">
        <v>237</v>
      </c>
      <c r="E109" s="362" t="s">
        <v>387</v>
      </c>
      <c r="F109" s="362"/>
      <c r="G109" s="280"/>
      <c r="H109" s="285"/>
      <c r="I109" s="281">
        <f t="shared" si="1"/>
        <v>0</v>
      </c>
    </row>
    <row r="110" spans="1:9" ht="39.75" customHeight="1">
      <c r="A110" s="350"/>
      <c r="B110" s="350"/>
      <c r="C110" s="347"/>
      <c r="D110" s="286" t="s">
        <v>239</v>
      </c>
      <c r="E110" s="362" t="s">
        <v>409</v>
      </c>
      <c r="F110" s="362"/>
      <c r="G110" s="280" t="s">
        <v>9</v>
      </c>
      <c r="H110" s="285"/>
      <c r="I110" s="281">
        <f t="shared" si="1"/>
        <v>0</v>
      </c>
    </row>
    <row r="111" spans="1:9" ht="15" customHeight="1">
      <c r="A111" s="350">
        <v>16</v>
      </c>
      <c r="B111" s="350"/>
      <c r="C111" s="351" t="s">
        <v>412</v>
      </c>
      <c r="D111" s="351"/>
      <c r="E111" s="351"/>
      <c r="F111" s="351"/>
      <c r="G111" s="351"/>
      <c r="H111" s="282"/>
      <c r="I111" s="281">
        <f t="shared" si="1"/>
        <v>0</v>
      </c>
    </row>
    <row r="112" spans="1:9">
      <c r="A112" s="350"/>
      <c r="B112" s="350"/>
      <c r="C112" s="347" t="s">
        <v>411</v>
      </c>
      <c r="D112" s="286" t="s">
        <v>33</v>
      </c>
      <c r="E112" s="362" t="s">
        <v>24</v>
      </c>
      <c r="F112" s="362"/>
      <c r="G112" s="280" t="s">
        <v>9</v>
      </c>
      <c r="H112" s="285"/>
      <c r="I112" s="281">
        <f t="shared" si="1"/>
        <v>0</v>
      </c>
    </row>
    <row r="113" spans="1:10">
      <c r="A113" s="350"/>
      <c r="B113" s="350"/>
      <c r="C113" s="347"/>
      <c r="D113" s="286" t="s">
        <v>34</v>
      </c>
      <c r="E113" s="362" t="s">
        <v>26</v>
      </c>
      <c r="F113" s="362"/>
      <c r="G113" s="280" t="s">
        <v>9</v>
      </c>
      <c r="H113" s="285"/>
      <c r="I113" s="281">
        <f t="shared" si="1"/>
        <v>0</v>
      </c>
    </row>
    <row r="114" spans="1:10">
      <c r="A114" s="350"/>
      <c r="B114" s="350"/>
      <c r="C114" s="347"/>
      <c r="D114" s="286" t="s">
        <v>35</v>
      </c>
      <c r="E114" s="362" t="s">
        <v>383</v>
      </c>
      <c r="F114" s="362"/>
      <c r="G114" s="280" t="s">
        <v>9</v>
      </c>
      <c r="H114" s="285"/>
      <c r="I114" s="281">
        <f t="shared" si="1"/>
        <v>0</v>
      </c>
    </row>
    <row r="115" spans="1:10" ht="26.25" customHeight="1">
      <c r="A115" s="350"/>
      <c r="B115" s="350"/>
      <c r="C115" s="347"/>
      <c r="D115" s="286" t="s">
        <v>36</v>
      </c>
      <c r="E115" s="362" t="s">
        <v>408</v>
      </c>
      <c r="F115" s="362"/>
      <c r="G115" s="280" t="s">
        <v>9</v>
      </c>
      <c r="H115" s="285"/>
      <c r="I115" s="281">
        <f t="shared" si="1"/>
        <v>0</v>
      </c>
    </row>
    <row r="116" spans="1:10" ht="27.75" customHeight="1">
      <c r="A116" s="350"/>
      <c r="B116" s="350"/>
      <c r="C116" s="347"/>
      <c r="D116" s="286" t="s">
        <v>37</v>
      </c>
      <c r="E116" s="362" t="s">
        <v>385</v>
      </c>
      <c r="F116" s="362"/>
      <c r="G116" s="280"/>
      <c r="H116" s="285"/>
      <c r="I116" s="281">
        <f t="shared" si="1"/>
        <v>0</v>
      </c>
    </row>
    <row r="117" spans="1:10" ht="16.5" customHeight="1">
      <c r="A117" s="350"/>
      <c r="B117" s="350"/>
      <c r="C117" s="347"/>
      <c r="D117" s="286" t="s">
        <v>237</v>
      </c>
      <c r="E117" s="362" t="s">
        <v>387</v>
      </c>
      <c r="F117" s="362"/>
      <c r="G117" s="280"/>
      <c r="H117" s="285"/>
      <c r="I117" s="281">
        <f t="shared" si="1"/>
        <v>0</v>
      </c>
    </row>
    <row r="118" spans="1:10" ht="39.75" customHeight="1">
      <c r="A118" s="350"/>
      <c r="B118" s="350"/>
      <c r="C118" s="347"/>
      <c r="D118" s="286" t="s">
        <v>239</v>
      </c>
      <c r="E118" s="362" t="s">
        <v>409</v>
      </c>
      <c r="F118" s="362"/>
      <c r="G118" s="280" t="s">
        <v>9</v>
      </c>
      <c r="H118" s="285"/>
      <c r="I118" s="281">
        <f t="shared" si="1"/>
        <v>0</v>
      </c>
    </row>
    <row r="119" spans="1:10" ht="15" customHeight="1">
      <c r="A119" s="350">
        <v>17</v>
      </c>
      <c r="B119" s="366">
        <f>SUM(I119:I148)</f>
        <v>0.27822521886567247</v>
      </c>
      <c r="C119" s="351" t="s">
        <v>47</v>
      </c>
      <c r="D119" s="351"/>
      <c r="E119" s="351"/>
      <c r="F119" s="351"/>
      <c r="G119" s="351"/>
      <c r="H119" s="282"/>
      <c r="I119" s="281">
        <f t="shared" si="1"/>
        <v>0</v>
      </c>
    </row>
    <row r="120" spans="1:10">
      <c r="A120" s="350"/>
      <c r="B120" s="350"/>
      <c r="C120" s="312" t="s">
        <v>485</v>
      </c>
      <c r="D120" s="362" t="s">
        <v>49</v>
      </c>
      <c r="E120" s="362"/>
      <c r="F120" s="362"/>
      <c r="G120" s="362"/>
      <c r="H120" s="280">
        <v>0</v>
      </c>
      <c r="I120" s="281">
        <f t="shared" si="1"/>
        <v>0</v>
      </c>
    </row>
    <row r="121" spans="1:10">
      <c r="A121" s="350"/>
      <c r="B121" s="350"/>
      <c r="C121" s="312" t="s">
        <v>486</v>
      </c>
      <c r="D121" s="362" t="s">
        <v>50</v>
      </c>
      <c r="E121" s="362"/>
      <c r="F121" s="362"/>
      <c r="G121" s="362"/>
      <c r="H121" s="280">
        <f>'Bill 17'!G17</f>
        <v>43319612.580293536</v>
      </c>
      <c r="I121" s="281">
        <f t="shared" si="1"/>
        <v>4.6987081334324735E-2</v>
      </c>
    </row>
    <row r="122" spans="1:10">
      <c r="A122" s="350"/>
      <c r="B122" s="350"/>
      <c r="C122" s="347" t="s">
        <v>487</v>
      </c>
      <c r="D122" s="362" t="s">
        <v>51</v>
      </c>
      <c r="E122" s="362"/>
      <c r="F122" s="362"/>
      <c r="G122" s="362"/>
      <c r="H122" s="285"/>
      <c r="I122" s="281">
        <f t="shared" si="1"/>
        <v>0</v>
      </c>
    </row>
    <row r="123" spans="1:10">
      <c r="A123" s="350"/>
      <c r="B123" s="350"/>
      <c r="C123" s="347"/>
      <c r="D123" s="286" t="s">
        <v>20</v>
      </c>
      <c r="E123" s="362" t="s">
        <v>52</v>
      </c>
      <c r="F123" s="362"/>
      <c r="G123" s="362"/>
      <c r="H123" s="285">
        <f>'Bill 17'!G23</f>
        <v>3655333.1465280005</v>
      </c>
      <c r="I123" s="281">
        <f t="shared" si="1"/>
        <v>3.9647962119147952E-3</v>
      </c>
    </row>
    <row r="124" spans="1:10">
      <c r="A124" s="350"/>
      <c r="B124" s="350"/>
      <c r="C124" s="347"/>
      <c r="D124" s="286" t="s">
        <v>21</v>
      </c>
      <c r="E124" s="362" t="s">
        <v>53</v>
      </c>
      <c r="F124" s="362"/>
      <c r="G124" s="362"/>
      <c r="H124" s="285">
        <f>'Bill 17'!G26</f>
        <v>19012947.908999972</v>
      </c>
      <c r="I124" s="281">
        <f t="shared" si="1"/>
        <v>2.0622597400879329E-2</v>
      </c>
    </row>
    <row r="125" spans="1:10">
      <c r="A125" s="350"/>
      <c r="B125" s="350"/>
      <c r="C125" s="347"/>
      <c r="D125" s="286" t="s">
        <v>152</v>
      </c>
      <c r="E125" s="362" t="s">
        <v>54</v>
      </c>
      <c r="F125" s="362"/>
      <c r="G125" s="362"/>
      <c r="H125" s="285">
        <f>'Bill 17'!G41</f>
        <v>1602146.1</v>
      </c>
      <c r="I125" s="281">
        <f t="shared" si="1"/>
        <v>1.7377849114102366E-3</v>
      </c>
    </row>
    <row r="126" spans="1:10" ht="30" customHeight="1">
      <c r="A126" s="350"/>
      <c r="B126" s="350"/>
      <c r="C126" s="347"/>
      <c r="D126" s="286" t="s">
        <v>55</v>
      </c>
      <c r="E126" s="362" t="s">
        <v>56</v>
      </c>
      <c r="F126" s="362"/>
      <c r="G126" s="362"/>
      <c r="H126" s="285">
        <f>'Bill 17'!G48</f>
        <v>77134.429999999993</v>
      </c>
      <c r="I126" s="281">
        <f t="shared" si="1"/>
        <v>8.3664684889991661E-5</v>
      </c>
      <c r="J126" s="226">
        <f>H123+H125+H126+H127</f>
        <v>5421463.436528</v>
      </c>
    </row>
    <row r="127" spans="1:10" ht="31.5" customHeight="1">
      <c r="A127" s="350"/>
      <c r="B127" s="350"/>
      <c r="C127" s="347"/>
      <c r="D127" s="286" t="s">
        <v>154</v>
      </c>
      <c r="E127" s="361" t="s">
        <v>260</v>
      </c>
      <c r="F127" s="361"/>
      <c r="G127" s="361"/>
      <c r="H127" s="285">
        <f>'Bill 17'!G53</f>
        <v>86849.760000000009</v>
      </c>
      <c r="I127" s="281">
        <f t="shared" si="1"/>
        <v>9.4202521535083664E-5</v>
      </c>
    </row>
    <row r="128" spans="1:10" ht="35.25" customHeight="1">
      <c r="A128" s="350"/>
      <c r="B128" s="350"/>
      <c r="C128" s="347"/>
      <c r="D128" s="286" t="s">
        <v>57</v>
      </c>
      <c r="E128" s="362" t="s">
        <v>58</v>
      </c>
      <c r="F128" s="362"/>
      <c r="G128" s="362"/>
      <c r="H128" s="287">
        <v>0</v>
      </c>
      <c r="I128" s="281">
        <f t="shared" si="1"/>
        <v>0</v>
      </c>
    </row>
    <row r="129" spans="1:10" ht="30.75" customHeight="1">
      <c r="A129" s="350"/>
      <c r="B129" s="350"/>
      <c r="C129" s="347"/>
      <c r="D129" s="286" t="s">
        <v>59</v>
      </c>
      <c r="E129" s="362" t="s">
        <v>60</v>
      </c>
      <c r="F129" s="362"/>
      <c r="G129" s="362"/>
      <c r="H129" s="285">
        <f>'Bill 17'!G66</f>
        <v>1463773.6852200001</v>
      </c>
      <c r="I129" s="281">
        <f t="shared" si="1"/>
        <v>1.5876977910408252E-3</v>
      </c>
    </row>
    <row r="130" spans="1:10" ht="33" customHeight="1">
      <c r="A130" s="350"/>
      <c r="B130" s="350"/>
      <c r="C130" s="347"/>
      <c r="D130" s="286" t="s">
        <v>61</v>
      </c>
      <c r="E130" s="362" t="s">
        <v>714</v>
      </c>
      <c r="F130" s="362"/>
      <c r="G130" s="362"/>
      <c r="H130" s="285">
        <f>'Bill 17'!G70</f>
        <v>3128000</v>
      </c>
      <c r="I130" s="281">
        <f t="shared" si="1"/>
        <v>3.3928186717124111E-3</v>
      </c>
    </row>
    <row r="131" spans="1:10">
      <c r="A131" s="350"/>
      <c r="B131" s="350"/>
      <c r="C131" s="347" t="s">
        <v>488</v>
      </c>
      <c r="D131" s="362" t="s">
        <v>62</v>
      </c>
      <c r="E131" s="362"/>
      <c r="F131" s="362"/>
      <c r="G131" s="362"/>
      <c r="H131" s="285"/>
      <c r="I131" s="281">
        <f t="shared" si="1"/>
        <v>0</v>
      </c>
    </row>
    <row r="132" spans="1:10">
      <c r="A132" s="350"/>
      <c r="B132" s="350"/>
      <c r="C132" s="347"/>
      <c r="D132" s="286" t="s">
        <v>20</v>
      </c>
      <c r="E132" s="362" t="s">
        <v>63</v>
      </c>
      <c r="F132" s="362"/>
      <c r="G132" s="362"/>
      <c r="H132" s="285">
        <f>'Bill 17'!G74</f>
        <v>0</v>
      </c>
      <c r="I132" s="281">
        <f t="shared" si="1"/>
        <v>0</v>
      </c>
    </row>
    <row r="133" spans="1:10" ht="15" customHeight="1">
      <c r="A133" s="350"/>
      <c r="B133" s="350"/>
      <c r="C133" s="347"/>
      <c r="D133" s="286" t="s">
        <v>21</v>
      </c>
      <c r="E133" s="362" t="s">
        <v>64</v>
      </c>
      <c r="F133" s="362"/>
      <c r="G133" s="362"/>
      <c r="H133" s="285">
        <f>'Bill 17'!G77</f>
        <v>3398987.5270999996</v>
      </c>
      <c r="I133" s="281">
        <f t="shared" si="1"/>
        <v>3.6867481927309697E-3</v>
      </c>
    </row>
    <row r="134" spans="1:10" ht="15" customHeight="1">
      <c r="A134" s="350"/>
      <c r="B134" s="350"/>
      <c r="C134" s="347"/>
      <c r="D134" s="286" t="s">
        <v>152</v>
      </c>
      <c r="E134" s="362" t="s">
        <v>294</v>
      </c>
      <c r="F134" s="362"/>
      <c r="G134" s="362"/>
      <c r="H134" s="285">
        <f>'Bill 17'!G91</f>
        <v>324175.60265999998</v>
      </c>
      <c r="I134" s="281">
        <f t="shared" si="1"/>
        <v>3.5162053632304075E-4</v>
      </c>
    </row>
    <row r="135" spans="1:10" ht="18" customHeight="1">
      <c r="A135" s="350"/>
      <c r="B135" s="350"/>
      <c r="C135" s="347"/>
      <c r="D135" s="286" t="s">
        <v>55</v>
      </c>
      <c r="E135" s="362" t="s">
        <v>65</v>
      </c>
      <c r="F135" s="362"/>
      <c r="G135" s="362"/>
      <c r="H135" s="285">
        <f>'Bill 17'!G97</f>
        <v>0</v>
      </c>
      <c r="I135" s="281">
        <f t="shared" ref="I135:I148" si="2">H135/$H$150</f>
        <v>0</v>
      </c>
    </row>
    <row r="136" spans="1:10">
      <c r="A136" s="350"/>
      <c r="B136" s="350"/>
      <c r="C136" s="347"/>
      <c r="D136" s="286" t="s">
        <v>154</v>
      </c>
      <c r="E136" s="362" t="s">
        <v>414</v>
      </c>
      <c r="F136" s="362"/>
      <c r="G136" s="362"/>
      <c r="H136" s="285"/>
      <c r="I136" s="281">
        <f t="shared" si="2"/>
        <v>0</v>
      </c>
    </row>
    <row r="137" spans="1:10" ht="28.5" customHeight="1">
      <c r="A137" s="350"/>
      <c r="B137" s="350"/>
      <c r="C137" s="312" t="s">
        <v>489</v>
      </c>
      <c r="D137" s="362" t="s">
        <v>66</v>
      </c>
      <c r="E137" s="362"/>
      <c r="F137" s="362"/>
      <c r="G137" s="362"/>
      <c r="H137" s="280"/>
      <c r="I137" s="281">
        <f t="shared" si="2"/>
        <v>0</v>
      </c>
    </row>
    <row r="138" spans="1:10" ht="27" customHeight="1">
      <c r="A138" s="350"/>
      <c r="B138" s="350"/>
      <c r="C138" s="312" t="s">
        <v>490</v>
      </c>
      <c r="D138" s="362" t="s">
        <v>413</v>
      </c>
      <c r="E138" s="362"/>
      <c r="F138" s="362"/>
      <c r="G138" s="362"/>
      <c r="H138" s="280">
        <v>0</v>
      </c>
      <c r="I138" s="281">
        <f t="shared" si="2"/>
        <v>0</v>
      </c>
    </row>
    <row r="139" spans="1:10" ht="31.5" customHeight="1">
      <c r="A139" s="350"/>
      <c r="B139" s="350"/>
      <c r="C139" s="312" t="s">
        <v>491</v>
      </c>
      <c r="D139" s="362" t="s">
        <v>67</v>
      </c>
      <c r="E139" s="362"/>
      <c r="F139" s="362"/>
      <c r="G139" s="362"/>
      <c r="H139" s="280">
        <v>0</v>
      </c>
      <c r="I139" s="281">
        <f t="shared" si="2"/>
        <v>0</v>
      </c>
    </row>
    <row r="140" spans="1:10" ht="21.75" customHeight="1">
      <c r="A140" s="350"/>
      <c r="B140" s="350"/>
      <c r="C140" s="347" t="s">
        <v>492</v>
      </c>
      <c r="D140" s="362" t="s">
        <v>68</v>
      </c>
      <c r="E140" s="362"/>
      <c r="F140" s="362"/>
      <c r="G140" s="362"/>
      <c r="H140" s="285"/>
      <c r="I140" s="281">
        <f t="shared" si="2"/>
        <v>0</v>
      </c>
      <c r="J140" s="208"/>
    </row>
    <row r="141" spans="1:10" ht="20.25" customHeight="1">
      <c r="A141" s="350"/>
      <c r="B141" s="350"/>
      <c r="C141" s="347"/>
      <c r="D141" s="286" t="s">
        <v>20</v>
      </c>
      <c r="E141" s="362" t="s">
        <v>295</v>
      </c>
      <c r="F141" s="362"/>
      <c r="G141" s="362"/>
      <c r="H141" s="285">
        <f>'Bill 17'!G101</f>
        <v>44000</v>
      </c>
      <c r="I141" s="281">
        <f t="shared" si="2"/>
        <v>4.772507082971422E-5</v>
      </c>
    </row>
    <row r="142" spans="1:10" ht="25.5" customHeight="1">
      <c r="A142" s="350"/>
      <c r="B142" s="350"/>
      <c r="C142" s="347"/>
      <c r="D142" s="286" t="s">
        <v>21</v>
      </c>
      <c r="E142" s="362" t="s">
        <v>317</v>
      </c>
      <c r="F142" s="362"/>
      <c r="G142" s="362"/>
      <c r="H142" s="285">
        <f>'Bill 17'!G104</f>
        <v>816200</v>
      </c>
      <c r="I142" s="281">
        <f t="shared" si="2"/>
        <v>8.8530006389119875E-4</v>
      </c>
    </row>
    <row r="143" spans="1:10">
      <c r="A143" s="350"/>
      <c r="B143" s="350"/>
      <c r="C143" s="347"/>
      <c r="D143" s="286" t="s">
        <v>152</v>
      </c>
      <c r="E143" s="365" t="s">
        <v>320</v>
      </c>
      <c r="F143" s="365"/>
      <c r="G143" s="365"/>
      <c r="H143" s="285">
        <f>'Bill 17'!G107</f>
        <v>0</v>
      </c>
      <c r="I143" s="281">
        <f t="shared" si="2"/>
        <v>0</v>
      </c>
    </row>
    <row r="144" spans="1:10" s="271" customFormat="1" ht="15.75" customHeight="1">
      <c r="A144" s="350"/>
      <c r="B144" s="350"/>
      <c r="C144" s="347"/>
      <c r="D144" s="288" t="s">
        <v>55</v>
      </c>
      <c r="E144" s="367" t="s">
        <v>615</v>
      </c>
      <c r="F144" s="367"/>
      <c r="G144" s="367"/>
      <c r="H144" s="289">
        <f>'Bill 17'!G119</f>
        <v>0</v>
      </c>
      <c r="I144" s="281">
        <f t="shared" si="2"/>
        <v>0</v>
      </c>
    </row>
    <row r="145" spans="1:11">
      <c r="A145" s="350"/>
      <c r="B145" s="350"/>
      <c r="C145" s="347"/>
      <c r="D145" s="286" t="s">
        <v>154</v>
      </c>
      <c r="E145" s="368" t="s">
        <v>484</v>
      </c>
      <c r="F145" s="368"/>
      <c r="G145" s="368"/>
      <c r="H145" s="285">
        <f>'Bill 17'!G139</f>
        <v>0</v>
      </c>
      <c r="I145" s="281">
        <f t="shared" si="2"/>
        <v>0</v>
      </c>
    </row>
    <row r="146" spans="1:11">
      <c r="A146" s="350"/>
      <c r="B146" s="350"/>
      <c r="C146" s="347"/>
      <c r="D146" s="286" t="s">
        <v>57</v>
      </c>
      <c r="E146" s="368" t="s">
        <v>319</v>
      </c>
      <c r="F146" s="368"/>
      <c r="G146" s="368"/>
      <c r="H146" s="285">
        <f>'Bill 17'!G149</f>
        <v>151542110.65471992</v>
      </c>
      <c r="I146" s="281">
        <f t="shared" si="2"/>
        <v>0.16437177192456587</v>
      </c>
    </row>
    <row r="147" spans="1:11" ht="18.75" customHeight="1">
      <c r="A147" s="350"/>
      <c r="B147" s="350"/>
      <c r="C147" s="347"/>
      <c r="D147" s="286" t="s">
        <v>59</v>
      </c>
      <c r="E147" s="367" t="s">
        <v>581</v>
      </c>
      <c r="F147" s="367"/>
      <c r="G147" s="367"/>
      <c r="H147" s="285">
        <f>'Bill 17'!G152</f>
        <v>123200</v>
      </c>
      <c r="I147" s="281">
        <f t="shared" si="2"/>
        <v>1.3363019832319983E-4</v>
      </c>
    </row>
    <row r="148" spans="1:11">
      <c r="A148" s="350"/>
      <c r="B148" s="350"/>
      <c r="C148" s="347"/>
      <c r="D148" s="286" t="s">
        <v>61</v>
      </c>
      <c r="E148" s="361" t="str">
        <f>'[1]General Abstract'!$B$27</f>
        <v>Gabion Structure</v>
      </c>
      <c r="F148" s="369"/>
      <c r="G148" s="369"/>
      <c r="H148" s="285">
        <f>'Bill 17'!G155</f>
        <v>27914516.800000001</v>
      </c>
      <c r="I148" s="281">
        <f t="shared" si="2"/>
        <v>3.027777935130108E-2</v>
      </c>
    </row>
    <row r="149" spans="1:11">
      <c r="A149" s="364" t="s">
        <v>321</v>
      </c>
      <c r="B149" s="364"/>
      <c r="C149" s="364"/>
      <c r="D149" s="364"/>
      <c r="E149" s="364"/>
      <c r="F149" s="364"/>
      <c r="G149" s="364"/>
      <c r="H149" s="290"/>
      <c r="I149" s="291"/>
      <c r="J149" s="209"/>
    </row>
    <row r="150" spans="1:11" ht="15" customHeight="1">
      <c r="A150" s="364" t="s">
        <v>418</v>
      </c>
      <c r="B150" s="364"/>
      <c r="C150" s="364"/>
      <c r="D150" s="364"/>
      <c r="E150" s="364"/>
      <c r="F150" s="364"/>
      <c r="G150" s="364"/>
      <c r="H150" s="337">
        <f>ROUND(SUM(H6:H148),2)</f>
        <v>921947295.94000006</v>
      </c>
      <c r="I150" s="292">
        <f>SUM(I6:I148)</f>
        <v>1.0000000000025318</v>
      </c>
      <c r="K150" s="226"/>
    </row>
    <row r="151" spans="1:11" ht="15" customHeight="1">
      <c r="A151" s="364" t="s">
        <v>69</v>
      </c>
      <c r="B151" s="364"/>
      <c r="C151" s="364"/>
      <c r="D151" s="364"/>
      <c r="E151" s="364"/>
      <c r="F151" s="364"/>
      <c r="G151" s="364"/>
      <c r="H151" s="293">
        <f>H150/$I$2/10000000</f>
        <v>7.6257013725392859</v>
      </c>
      <c r="I151" s="294"/>
    </row>
    <row r="154" spans="1:11">
      <c r="H154" s="336">
        <f>H150-'[1]General Abstract'!$C$31</f>
        <v>-95295598.059999943</v>
      </c>
    </row>
  </sheetData>
  <mergeCells count="233">
    <mergeCell ref="C69:G69"/>
    <mergeCell ref="C86:G86"/>
    <mergeCell ref="C103:G103"/>
    <mergeCell ref="C111:G111"/>
    <mergeCell ref="C119:G119"/>
    <mergeCell ref="B6:B37"/>
    <mergeCell ref="B38:B50"/>
    <mergeCell ref="B51:B118"/>
    <mergeCell ref="B119:B148"/>
    <mergeCell ref="E144:G144"/>
    <mergeCell ref="E145:G145"/>
    <mergeCell ref="E146:G146"/>
    <mergeCell ref="E147:G147"/>
    <mergeCell ref="E148:G148"/>
    <mergeCell ref="E126:G126"/>
    <mergeCell ref="E128:G128"/>
    <mergeCell ref="E129:G129"/>
    <mergeCell ref="E130:G130"/>
    <mergeCell ref="E132:G132"/>
    <mergeCell ref="E133:G133"/>
    <mergeCell ref="E134:G134"/>
    <mergeCell ref="E135:G135"/>
    <mergeCell ref="E73:F73"/>
    <mergeCell ref="E74:F74"/>
    <mergeCell ref="A103:A110"/>
    <mergeCell ref="A111:A118"/>
    <mergeCell ref="C112:C118"/>
    <mergeCell ref="E112:F112"/>
    <mergeCell ref="E113:F113"/>
    <mergeCell ref="E114:F114"/>
    <mergeCell ref="E115:F115"/>
    <mergeCell ref="E116:F116"/>
    <mergeCell ref="E117:F117"/>
    <mergeCell ref="E118:F118"/>
    <mergeCell ref="E101:F101"/>
    <mergeCell ref="E102:F102"/>
    <mergeCell ref="E96:F96"/>
    <mergeCell ref="E97:F97"/>
    <mergeCell ref="E98:F98"/>
    <mergeCell ref="C104:C110"/>
    <mergeCell ref="E104:F104"/>
    <mergeCell ref="E105:F105"/>
    <mergeCell ref="E106:F106"/>
    <mergeCell ref="E107:F107"/>
    <mergeCell ref="E108:F108"/>
    <mergeCell ref="E109:F109"/>
    <mergeCell ref="E110:F110"/>
    <mergeCell ref="E100:F100"/>
    <mergeCell ref="C65:D65"/>
    <mergeCell ref="E65:G65"/>
    <mergeCell ref="E75:F75"/>
    <mergeCell ref="E76:F76"/>
    <mergeCell ref="E84:F84"/>
    <mergeCell ref="E85:F85"/>
    <mergeCell ref="A86:A100"/>
    <mergeCell ref="C87:C94"/>
    <mergeCell ref="E88:F88"/>
    <mergeCell ref="E89:F89"/>
    <mergeCell ref="E90:F90"/>
    <mergeCell ref="E91:F91"/>
    <mergeCell ref="E92:F92"/>
    <mergeCell ref="E93:F93"/>
    <mergeCell ref="C95:C100"/>
    <mergeCell ref="E95:G95"/>
    <mergeCell ref="E99:F99"/>
    <mergeCell ref="E94:F94"/>
    <mergeCell ref="E87:G87"/>
    <mergeCell ref="A69:A83"/>
    <mergeCell ref="C70:C77"/>
    <mergeCell ref="E70:G70"/>
    <mergeCell ref="E71:F71"/>
    <mergeCell ref="E72:F72"/>
    <mergeCell ref="A60:A68"/>
    <mergeCell ref="C48:D48"/>
    <mergeCell ref="E48:G48"/>
    <mergeCell ref="A47:A50"/>
    <mergeCell ref="C49:D49"/>
    <mergeCell ref="E49:G49"/>
    <mergeCell ref="C50:D50"/>
    <mergeCell ref="E50:G50"/>
    <mergeCell ref="C45:G45"/>
    <mergeCell ref="C47:G47"/>
    <mergeCell ref="A51:A59"/>
    <mergeCell ref="C66:D66"/>
    <mergeCell ref="E66:G66"/>
    <mergeCell ref="C67:D67"/>
    <mergeCell ref="E67:G67"/>
    <mergeCell ref="C68:D68"/>
    <mergeCell ref="E68:G68"/>
    <mergeCell ref="C55:D55"/>
    <mergeCell ref="E55:G55"/>
    <mergeCell ref="C56:D56"/>
    <mergeCell ref="E56:G56"/>
    <mergeCell ref="C57:D57"/>
    <mergeCell ref="E57:G57"/>
    <mergeCell ref="C58:D58"/>
    <mergeCell ref="C39:D39"/>
    <mergeCell ref="E39:G39"/>
    <mergeCell ref="A36:A37"/>
    <mergeCell ref="A38:A39"/>
    <mergeCell ref="A40:A44"/>
    <mergeCell ref="C41:D41"/>
    <mergeCell ref="E41:G41"/>
    <mergeCell ref="C42:D42"/>
    <mergeCell ref="E42:G42"/>
    <mergeCell ref="C36:G36"/>
    <mergeCell ref="C38:G38"/>
    <mergeCell ref="C40:G40"/>
    <mergeCell ref="C37:D37"/>
    <mergeCell ref="E37:G37"/>
    <mergeCell ref="C43:D43"/>
    <mergeCell ref="E43:G43"/>
    <mergeCell ref="C44:D44"/>
    <mergeCell ref="E44:G44"/>
    <mergeCell ref="C31:G31"/>
    <mergeCell ref="C26:D26"/>
    <mergeCell ref="E26:G26"/>
    <mergeCell ref="C27:D27"/>
    <mergeCell ref="E27:G27"/>
    <mergeCell ref="C28:D28"/>
    <mergeCell ref="E28:G28"/>
    <mergeCell ref="C29:D29"/>
    <mergeCell ref="E29:G29"/>
    <mergeCell ref="A149:G149"/>
    <mergeCell ref="A150:G150"/>
    <mergeCell ref="A151:G151"/>
    <mergeCell ref="E141:G141"/>
    <mergeCell ref="E142:G142"/>
    <mergeCell ref="E143:G143"/>
    <mergeCell ref="A20:A24"/>
    <mergeCell ref="C21:D21"/>
    <mergeCell ref="E21:G21"/>
    <mergeCell ref="C22:D22"/>
    <mergeCell ref="E22:G22"/>
    <mergeCell ref="C23:D23"/>
    <mergeCell ref="E23:G23"/>
    <mergeCell ref="C24:D24"/>
    <mergeCell ref="E24:G24"/>
    <mergeCell ref="C20:G20"/>
    <mergeCell ref="C30:D30"/>
    <mergeCell ref="E30:G30"/>
    <mergeCell ref="A25:A30"/>
    <mergeCell ref="A31:A35"/>
    <mergeCell ref="C32:D32"/>
    <mergeCell ref="E32:G32"/>
    <mergeCell ref="C33:D33"/>
    <mergeCell ref="E33:G33"/>
    <mergeCell ref="D137:G137"/>
    <mergeCell ref="E127:G127"/>
    <mergeCell ref="A119:A148"/>
    <mergeCell ref="D120:G120"/>
    <mergeCell ref="D121:G121"/>
    <mergeCell ref="C122:C130"/>
    <mergeCell ref="E123:G123"/>
    <mergeCell ref="E124:G124"/>
    <mergeCell ref="E125:G125"/>
    <mergeCell ref="D122:G122"/>
    <mergeCell ref="D138:G138"/>
    <mergeCell ref="D139:G139"/>
    <mergeCell ref="C140:C148"/>
    <mergeCell ref="D140:G140"/>
    <mergeCell ref="E136:G136"/>
    <mergeCell ref="C131:C136"/>
    <mergeCell ref="D131:G131"/>
    <mergeCell ref="E77:F77"/>
    <mergeCell ref="C78:C83"/>
    <mergeCell ref="E78:G78"/>
    <mergeCell ref="E79:F79"/>
    <mergeCell ref="E80:F80"/>
    <mergeCell ref="E81:F81"/>
    <mergeCell ref="E82:F82"/>
    <mergeCell ref="E83:F83"/>
    <mergeCell ref="C52:D52"/>
    <mergeCell ref="E52:G52"/>
    <mergeCell ref="C53:D53"/>
    <mergeCell ref="E53:G53"/>
    <mergeCell ref="E58:G58"/>
    <mergeCell ref="C61:D61"/>
    <mergeCell ref="E61:G61"/>
    <mergeCell ref="C62:D62"/>
    <mergeCell ref="E62:G62"/>
    <mergeCell ref="C63:D63"/>
    <mergeCell ref="E63:G63"/>
    <mergeCell ref="C64:D64"/>
    <mergeCell ref="E64:G64"/>
    <mergeCell ref="C59:D59"/>
    <mergeCell ref="E59:G59"/>
    <mergeCell ref="C60:G60"/>
    <mergeCell ref="C46:D46"/>
    <mergeCell ref="E46:G46"/>
    <mergeCell ref="C54:D54"/>
    <mergeCell ref="E54:G54"/>
    <mergeCell ref="C51:G51"/>
    <mergeCell ref="A13:A19"/>
    <mergeCell ref="C14:D14"/>
    <mergeCell ref="E14:G14"/>
    <mergeCell ref="C15:D15"/>
    <mergeCell ref="E15:G15"/>
    <mergeCell ref="C16:D16"/>
    <mergeCell ref="E16:G16"/>
    <mergeCell ref="C19:D19"/>
    <mergeCell ref="E19:G19"/>
    <mergeCell ref="C17:D17"/>
    <mergeCell ref="E17:G17"/>
    <mergeCell ref="C18:D18"/>
    <mergeCell ref="E18:G18"/>
    <mergeCell ref="C13:G13"/>
    <mergeCell ref="C34:D34"/>
    <mergeCell ref="E34:G34"/>
    <mergeCell ref="C35:D35"/>
    <mergeCell ref="E35:G35"/>
    <mergeCell ref="C25:G25"/>
    <mergeCell ref="C9:D9"/>
    <mergeCell ref="E9:G9"/>
    <mergeCell ref="C10:D10"/>
    <mergeCell ref="E10:G10"/>
    <mergeCell ref="C11:D11"/>
    <mergeCell ref="E11:G11"/>
    <mergeCell ref="A1:I1"/>
    <mergeCell ref="A5:A12"/>
    <mergeCell ref="C5:H5"/>
    <mergeCell ref="C6:D6"/>
    <mergeCell ref="E6:G6"/>
    <mergeCell ref="C7:D7"/>
    <mergeCell ref="E7:G7"/>
    <mergeCell ref="C12:D12"/>
    <mergeCell ref="E12:G12"/>
    <mergeCell ref="C8:D8"/>
    <mergeCell ref="E8:G8"/>
    <mergeCell ref="C4:G4"/>
    <mergeCell ref="F2:H2"/>
    <mergeCell ref="B3:E3"/>
    <mergeCell ref="F3:I3"/>
  </mergeCells>
  <pageMargins left="0.70866141732283472" right="0.70866141732283472" top="0.74803149606299213" bottom="0.74803149606299213" header="0.31496062992125984" footer="0.31496062992125984"/>
  <pageSetup paperSize="9" scale="77" fitToHeight="0"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8"/>
  <sheetViews>
    <sheetView view="pageBreakPreview" topLeftCell="A16" zoomScale="85" zoomScaleSheetLayoutView="85" workbookViewId="0">
      <selection activeCell="A2" sqref="A2"/>
    </sheetView>
  </sheetViews>
  <sheetFormatPr defaultColWidth="9.140625" defaultRowHeight="12.75"/>
  <cols>
    <col min="1" max="1" width="8.85546875" style="18" customWidth="1"/>
    <col min="2" max="2" width="10.140625" style="18" customWidth="1"/>
    <col min="3" max="3" width="50.7109375" style="12" customWidth="1"/>
    <col min="4" max="4" width="7.42578125" style="18" bestFit="1" customWidth="1"/>
    <col min="5" max="5" width="10.7109375" style="16" bestFit="1" customWidth="1"/>
    <col min="6" max="6" width="12.42578125" style="16" customWidth="1"/>
    <col min="7" max="7" width="17.28515625" style="16" bestFit="1" customWidth="1"/>
    <col min="8" max="8" width="15.140625" style="10" bestFit="1" customWidth="1"/>
    <col min="9" max="16384" width="9.140625" style="10"/>
  </cols>
  <sheetData>
    <row r="1" spans="1:9">
      <c r="A1" s="10" t="s">
        <v>737</v>
      </c>
      <c r="B1" s="21"/>
      <c r="C1" s="22"/>
      <c r="D1" s="22"/>
      <c r="E1" s="21"/>
      <c r="F1" s="21"/>
      <c r="G1" s="21"/>
      <c r="H1" s="9"/>
    </row>
    <row r="2" spans="1:9">
      <c r="A2" s="21" t="s">
        <v>736</v>
      </c>
      <c r="B2" s="21"/>
      <c r="C2" s="21"/>
      <c r="D2" s="22"/>
      <c r="E2" s="21"/>
      <c r="F2" s="21"/>
      <c r="G2" s="224" t="s">
        <v>670</v>
      </c>
      <c r="H2" s="9"/>
      <c r="I2" s="10">
        <f>65.2-53.11</f>
        <v>12.090000000000003</v>
      </c>
    </row>
    <row r="3" spans="1:9">
      <c r="A3" s="25"/>
      <c r="B3" s="25"/>
      <c r="C3" s="25"/>
      <c r="D3" s="26"/>
      <c r="E3" s="25"/>
      <c r="F3" s="25"/>
      <c r="G3" s="25"/>
      <c r="H3" s="9"/>
    </row>
    <row r="4" spans="1:9" s="24" customFormat="1" ht="36" customHeight="1">
      <c r="A4" s="26" t="s">
        <v>70</v>
      </c>
      <c r="B4" s="26" t="s">
        <v>669</v>
      </c>
      <c r="C4" s="11" t="s">
        <v>71</v>
      </c>
      <c r="D4" s="26" t="s">
        <v>72</v>
      </c>
      <c r="E4" s="27" t="s">
        <v>73</v>
      </c>
      <c r="F4" s="27" t="s">
        <v>74</v>
      </c>
      <c r="G4" s="27" t="s">
        <v>75</v>
      </c>
      <c r="H4" s="23"/>
    </row>
    <row r="5" spans="1:9" ht="51">
      <c r="A5" s="26" t="s">
        <v>2</v>
      </c>
      <c r="B5" s="17" t="s">
        <v>9</v>
      </c>
      <c r="C5" s="11" t="s">
        <v>3</v>
      </c>
      <c r="D5" s="17"/>
      <c r="E5" s="13"/>
      <c r="F5" s="13"/>
      <c r="G5" s="13"/>
      <c r="H5" s="9"/>
    </row>
    <row r="6" spans="1:9" ht="114.75">
      <c r="A6" s="19" t="s">
        <v>119</v>
      </c>
      <c r="B6" s="2" t="s">
        <v>76</v>
      </c>
      <c r="C6" s="3" t="s">
        <v>141</v>
      </c>
      <c r="D6" s="17" t="s">
        <v>101</v>
      </c>
      <c r="E6" s="13">
        <v>0</v>
      </c>
      <c r="F6" s="315">
        <f>'[2]Estimate-Widening'!$I$31</f>
        <v>4.8600000000000003</v>
      </c>
      <c r="G6" s="13">
        <f>E6*F6</f>
        <v>0</v>
      </c>
      <c r="H6" s="9"/>
    </row>
    <row r="7" spans="1:9" ht="93" customHeight="1">
      <c r="A7" s="19" t="s">
        <v>118</v>
      </c>
      <c r="B7" s="2">
        <v>2.4</v>
      </c>
      <c r="C7" s="3" t="s">
        <v>106</v>
      </c>
      <c r="D7" s="17"/>
      <c r="E7" s="13"/>
      <c r="F7" s="13"/>
      <c r="G7" s="13"/>
      <c r="H7" s="9"/>
    </row>
    <row r="8" spans="1:9">
      <c r="A8" s="19" t="s">
        <v>77</v>
      </c>
      <c r="B8" s="2" t="s">
        <v>78</v>
      </c>
      <c r="C8" s="3" t="s">
        <v>79</v>
      </c>
      <c r="D8" s="2" t="s">
        <v>80</v>
      </c>
      <c r="E8" s="15">
        <v>0</v>
      </c>
      <c r="F8" s="14"/>
      <c r="G8" s="13">
        <f t="shared" ref="G8:G39" si="0">E8*F8</f>
        <v>0</v>
      </c>
      <c r="H8" s="9"/>
    </row>
    <row r="9" spans="1:9">
      <c r="A9" s="19" t="s">
        <v>81</v>
      </c>
      <c r="B9" s="2" t="s">
        <v>82</v>
      </c>
      <c r="C9" s="3" t="s">
        <v>83</v>
      </c>
      <c r="D9" s="2" t="s">
        <v>80</v>
      </c>
      <c r="E9" s="15">
        <v>0</v>
      </c>
      <c r="F9" s="14"/>
      <c r="G9" s="13">
        <f t="shared" si="0"/>
        <v>0</v>
      </c>
      <c r="H9" s="9"/>
    </row>
    <row r="10" spans="1:9" ht="25.5">
      <c r="A10" s="19" t="s">
        <v>84</v>
      </c>
      <c r="B10" s="2" t="s">
        <v>85</v>
      </c>
      <c r="C10" s="3" t="s">
        <v>86</v>
      </c>
      <c r="D10" s="2" t="s">
        <v>80</v>
      </c>
      <c r="E10" s="15">
        <v>0</v>
      </c>
      <c r="F10" s="14"/>
      <c r="G10" s="13">
        <f t="shared" si="0"/>
        <v>0</v>
      </c>
      <c r="H10" s="9"/>
    </row>
    <row r="11" spans="1:9">
      <c r="A11" s="19" t="s">
        <v>88</v>
      </c>
      <c r="B11" s="2" t="s">
        <v>89</v>
      </c>
      <c r="C11" s="3" t="s">
        <v>572</v>
      </c>
      <c r="D11" s="2" t="s">
        <v>80</v>
      </c>
      <c r="E11" s="15">
        <v>0</v>
      </c>
      <c r="F11" s="315">
        <f>'[2]Estimate-Widening'!$I$73</f>
        <v>1553</v>
      </c>
      <c r="G11" s="13">
        <f>E11*F11</f>
        <v>0</v>
      </c>
      <c r="H11" s="9"/>
    </row>
    <row r="12" spans="1:9" ht="51">
      <c r="A12" s="19" t="s">
        <v>90</v>
      </c>
      <c r="B12" s="2" t="s">
        <v>91</v>
      </c>
      <c r="C12" s="3" t="s">
        <v>92</v>
      </c>
      <c r="D12" s="2" t="s">
        <v>93</v>
      </c>
      <c r="E12" s="15">
        <v>0</v>
      </c>
      <c r="F12" s="14"/>
      <c r="G12" s="13">
        <f t="shared" si="0"/>
        <v>0</v>
      </c>
      <c r="H12" s="9"/>
    </row>
    <row r="13" spans="1:9" ht="63.75">
      <c r="A13" s="19" t="s">
        <v>120</v>
      </c>
      <c r="B13" s="4">
        <v>2.1</v>
      </c>
      <c r="C13" s="3" t="s">
        <v>94</v>
      </c>
      <c r="D13" s="4"/>
      <c r="E13" s="15"/>
      <c r="F13" s="14"/>
      <c r="G13" s="13"/>
      <c r="H13" s="9"/>
    </row>
    <row r="14" spans="1:9">
      <c r="A14" s="19" t="s">
        <v>77</v>
      </c>
      <c r="B14" s="5" t="s">
        <v>33</v>
      </c>
      <c r="C14" s="3" t="s">
        <v>95</v>
      </c>
      <c r="D14" s="5" t="s">
        <v>144</v>
      </c>
      <c r="E14" s="15">
        <v>0</v>
      </c>
      <c r="F14" s="14"/>
      <c r="G14" s="13">
        <f t="shared" si="0"/>
        <v>0</v>
      </c>
      <c r="H14" s="9"/>
    </row>
    <row r="15" spans="1:9">
      <c r="A15" s="19" t="s">
        <v>81</v>
      </c>
      <c r="B15" s="5" t="s">
        <v>34</v>
      </c>
      <c r="C15" s="3" t="s">
        <v>96</v>
      </c>
      <c r="D15" s="5" t="s">
        <v>144</v>
      </c>
      <c r="E15" s="15">
        <v>0</v>
      </c>
      <c r="F15" s="14"/>
      <c r="G15" s="13">
        <f t="shared" si="0"/>
        <v>0</v>
      </c>
      <c r="H15" s="9"/>
    </row>
    <row r="16" spans="1:9">
      <c r="A16" s="19" t="s">
        <v>84</v>
      </c>
      <c r="B16" s="5" t="s">
        <v>35</v>
      </c>
      <c r="C16" s="3" t="s">
        <v>97</v>
      </c>
      <c r="D16" s="5" t="s">
        <v>144</v>
      </c>
      <c r="E16" s="15">
        <v>0</v>
      </c>
      <c r="F16" s="14"/>
      <c r="G16" s="13">
        <f t="shared" si="0"/>
        <v>0</v>
      </c>
      <c r="H16" s="9"/>
    </row>
    <row r="17" spans="1:8">
      <c r="A17" s="19" t="s">
        <v>87</v>
      </c>
      <c r="B17" s="5" t="s">
        <v>36</v>
      </c>
      <c r="C17" s="3" t="s">
        <v>98</v>
      </c>
      <c r="D17" s="5" t="s">
        <v>144</v>
      </c>
      <c r="E17" s="15">
        <v>0</v>
      </c>
      <c r="F17" s="14"/>
      <c r="G17" s="13">
        <f t="shared" si="0"/>
        <v>0</v>
      </c>
      <c r="H17" s="9"/>
    </row>
    <row r="18" spans="1:8" ht="51">
      <c r="A18" s="19" t="s">
        <v>121</v>
      </c>
      <c r="B18" s="4">
        <v>3.32</v>
      </c>
      <c r="C18" s="3" t="s">
        <v>223</v>
      </c>
      <c r="D18" s="2" t="s">
        <v>80</v>
      </c>
      <c r="E18" s="15">
        <v>0</v>
      </c>
      <c r="F18" s="14"/>
      <c r="G18" s="13">
        <f t="shared" si="0"/>
        <v>0</v>
      </c>
      <c r="H18" s="9"/>
    </row>
    <row r="19" spans="1:8" ht="76.5">
      <c r="A19" s="19" t="s">
        <v>122</v>
      </c>
      <c r="B19" s="4">
        <v>3.33</v>
      </c>
      <c r="C19" s="3" t="s">
        <v>108</v>
      </c>
      <c r="D19" s="2" t="s">
        <v>80</v>
      </c>
      <c r="E19" s="15">
        <v>0</v>
      </c>
      <c r="F19" s="14"/>
      <c r="G19" s="13">
        <f t="shared" si="0"/>
        <v>0</v>
      </c>
      <c r="H19" s="9"/>
    </row>
    <row r="20" spans="1:8" ht="63.75">
      <c r="A20" s="19" t="s">
        <v>123</v>
      </c>
      <c r="B20" s="4" t="s">
        <v>305</v>
      </c>
      <c r="C20" s="3" t="s">
        <v>109</v>
      </c>
      <c r="D20" s="5" t="s">
        <v>80</v>
      </c>
      <c r="E20" s="15">
        <v>0</v>
      </c>
      <c r="F20" s="14">
        <v>0</v>
      </c>
      <c r="G20" s="13">
        <f t="shared" si="0"/>
        <v>0</v>
      </c>
      <c r="H20" s="9"/>
    </row>
    <row r="21" spans="1:8" ht="89.25">
      <c r="A21" s="19" t="s">
        <v>124</v>
      </c>
      <c r="B21" s="4" t="s">
        <v>306</v>
      </c>
      <c r="C21" s="3" t="s">
        <v>110</v>
      </c>
      <c r="D21" s="5" t="s">
        <v>80</v>
      </c>
      <c r="E21" s="15">
        <v>0</v>
      </c>
      <c r="F21" s="14"/>
      <c r="G21" s="13">
        <f t="shared" si="0"/>
        <v>0</v>
      </c>
      <c r="H21" s="9"/>
    </row>
    <row r="22" spans="1:8" ht="80.25" customHeight="1">
      <c r="A22" s="19" t="s">
        <v>125</v>
      </c>
      <c r="B22" s="5">
        <v>3.17</v>
      </c>
      <c r="C22" s="3" t="s">
        <v>573</v>
      </c>
      <c r="D22" s="5" t="s">
        <v>80</v>
      </c>
      <c r="E22" s="15">
        <v>0</v>
      </c>
      <c r="F22" s="315">
        <f>'[2]Estimate-Widening'!$I$70</f>
        <v>236.4</v>
      </c>
      <c r="G22" s="13">
        <f t="shared" si="0"/>
        <v>0</v>
      </c>
      <c r="H22" s="9"/>
    </row>
    <row r="23" spans="1:8" ht="79.5" customHeight="1">
      <c r="A23" s="19" t="s">
        <v>126</v>
      </c>
      <c r="B23" s="4" t="s">
        <v>100</v>
      </c>
      <c r="C23" s="3" t="s">
        <v>301</v>
      </c>
      <c r="D23" s="5" t="s">
        <v>80</v>
      </c>
      <c r="E23" s="15"/>
      <c r="F23" s="14"/>
      <c r="G23" s="13">
        <f t="shared" si="0"/>
        <v>0</v>
      </c>
      <c r="H23" s="9"/>
    </row>
    <row r="24" spans="1:8" ht="76.5">
      <c r="A24" s="20" t="s">
        <v>127</v>
      </c>
      <c r="B24" s="6" t="s">
        <v>99</v>
      </c>
      <c r="C24" s="3" t="s">
        <v>112</v>
      </c>
      <c r="D24" s="5" t="s">
        <v>80</v>
      </c>
      <c r="E24" s="15">
        <v>0</v>
      </c>
      <c r="F24" s="315">
        <f>'[2]Estimate-Widening'!$I$35</f>
        <v>24.09</v>
      </c>
      <c r="G24" s="13">
        <f t="shared" si="0"/>
        <v>0</v>
      </c>
      <c r="H24" s="9"/>
    </row>
    <row r="25" spans="1:8" ht="38.25">
      <c r="A25" s="20" t="s">
        <v>128</v>
      </c>
      <c r="B25" s="232"/>
      <c r="C25" s="3" t="s">
        <v>575</v>
      </c>
      <c r="D25" s="4" t="s">
        <v>101</v>
      </c>
      <c r="E25" s="15">
        <v>0</v>
      </c>
      <c r="F25" s="315">
        <f>'[2]Estimate-Widening'!$I$38</f>
        <v>6.31</v>
      </c>
      <c r="G25" s="13">
        <f t="shared" si="0"/>
        <v>0</v>
      </c>
      <c r="H25" s="9"/>
    </row>
    <row r="26" spans="1:8" ht="63.75">
      <c r="A26" s="20"/>
      <c r="B26" s="6"/>
      <c r="C26" s="28" t="s">
        <v>130</v>
      </c>
      <c r="D26" s="4"/>
      <c r="E26" s="15"/>
      <c r="F26" s="14"/>
      <c r="G26" s="27">
        <f>SUM(G6:G25)</f>
        <v>0</v>
      </c>
      <c r="H26" s="9"/>
    </row>
    <row r="27" spans="1:8" s="30" customFormat="1">
      <c r="A27" s="31" t="s">
        <v>4</v>
      </c>
      <c r="B27" s="31"/>
      <c r="C27" s="370" t="s">
        <v>325</v>
      </c>
      <c r="D27" s="370"/>
      <c r="E27" s="370"/>
      <c r="F27" s="34"/>
      <c r="G27" s="27"/>
      <c r="H27" s="29"/>
    </row>
    <row r="28" spans="1:8" ht="102">
      <c r="A28" s="20" t="s">
        <v>346</v>
      </c>
      <c r="B28" s="7" t="s">
        <v>102</v>
      </c>
      <c r="C28" s="3" t="s">
        <v>113</v>
      </c>
      <c r="D28" s="17" t="s">
        <v>80</v>
      </c>
      <c r="E28" s="13">
        <v>0</v>
      </c>
      <c r="F28" s="315">
        <f>'[2]Estimate-Widening'!$I$42</f>
        <v>3335.47</v>
      </c>
      <c r="G28" s="13">
        <f t="shared" si="0"/>
        <v>0</v>
      </c>
      <c r="H28" s="9"/>
    </row>
    <row r="29" spans="1:8" ht="25.5">
      <c r="A29" s="20"/>
      <c r="B29" s="7"/>
      <c r="C29" s="28" t="s">
        <v>323</v>
      </c>
      <c r="D29" s="17"/>
      <c r="E29" s="13"/>
      <c r="F29" s="14"/>
      <c r="G29" s="27">
        <f>G28</f>
        <v>0</v>
      </c>
      <c r="H29" s="9"/>
    </row>
    <row r="30" spans="1:8" ht="24" customHeight="1">
      <c r="A30" s="268" t="s">
        <v>5</v>
      </c>
      <c r="B30" s="263"/>
      <c r="C30" s="269" t="s">
        <v>324</v>
      </c>
      <c r="D30" s="265"/>
      <c r="E30" s="266"/>
      <c r="F30" s="267"/>
      <c r="G30" s="266"/>
      <c r="H30" s="9"/>
    </row>
    <row r="31" spans="1:8" ht="102">
      <c r="A31" s="20" t="s">
        <v>290</v>
      </c>
      <c r="B31" s="7">
        <v>4.12</v>
      </c>
      <c r="C31" s="3" t="s">
        <v>114</v>
      </c>
      <c r="D31" s="17" t="s">
        <v>80</v>
      </c>
      <c r="E31" s="13">
        <v>0</v>
      </c>
      <c r="F31" s="315">
        <f>'[2]Estimate-Widening'!$I$47</f>
        <v>3852.19</v>
      </c>
      <c r="G31" s="13">
        <f>E31*F31</f>
        <v>0</v>
      </c>
      <c r="H31" s="9"/>
    </row>
    <row r="32" spans="1:8" ht="25.5">
      <c r="A32" s="32"/>
      <c r="B32" s="33"/>
      <c r="C32" s="28" t="s">
        <v>326</v>
      </c>
      <c r="D32" s="26"/>
      <c r="E32" s="27"/>
      <c r="F32" s="34"/>
      <c r="G32" s="27">
        <f>SUM(G31)</f>
        <v>0</v>
      </c>
      <c r="H32" s="9"/>
    </row>
    <row r="33" spans="1:8" s="30" customFormat="1" ht="26.25" customHeight="1">
      <c r="A33" s="31" t="s">
        <v>6</v>
      </c>
      <c r="B33" s="31"/>
      <c r="C33" s="370" t="s">
        <v>327</v>
      </c>
      <c r="D33" s="370"/>
      <c r="E33" s="370"/>
      <c r="F33" s="34"/>
      <c r="G33" s="27"/>
      <c r="H33" s="29"/>
    </row>
    <row r="34" spans="1:8" ht="153">
      <c r="A34" s="20" t="s">
        <v>291</v>
      </c>
      <c r="B34" s="8" t="s">
        <v>104</v>
      </c>
      <c r="C34" s="3" t="s">
        <v>296</v>
      </c>
      <c r="D34" s="17" t="s">
        <v>80</v>
      </c>
      <c r="E34" s="13">
        <v>0</v>
      </c>
      <c r="F34" s="315">
        <f>'[2]Estimate-Widening'!$I$61</f>
        <v>9462.6299999999992</v>
      </c>
      <c r="G34" s="13">
        <f t="shared" si="0"/>
        <v>0</v>
      </c>
      <c r="H34" s="9"/>
    </row>
    <row r="35" spans="1:8" ht="51">
      <c r="A35" s="20" t="s">
        <v>328</v>
      </c>
      <c r="B35" s="8">
        <v>5.0999999999999996</v>
      </c>
      <c r="C35" s="3" t="s">
        <v>115</v>
      </c>
      <c r="D35" s="17" t="s">
        <v>101</v>
      </c>
      <c r="E35" s="13">
        <v>0</v>
      </c>
      <c r="F35" s="315">
        <f>'[2]Estimate-Widening'!$I$51</f>
        <v>22.36</v>
      </c>
      <c r="G35" s="13">
        <f>ROUND(E35*F35,0)</f>
        <v>0</v>
      </c>
      <c r="H35" s="9"/>
    </row>
    <row r="36" spans="1:8" ht="30" customHeight="1">
      <c r="A36" s="20"/>
      <c r="B36" s="8"/>
      <c r="C36" s="28" t="s">
        <v>329</v>
      </c>
      <c r="D36" s="17"/>
      <c r="E36" s="13"/>
      <c r="F36" s="14"/>
      <c r="G36" s="27">
        <f>G34+G35</f>
        <v>0</v>
      </c>
      <c r="H36" s="9"/>
    </row>
    <row r="37" spans="1:8">
      <c r="A37" s="32" t="s">
        <v>7</v>
      </c>
      <c r="B37" s="35"/>
      <c r="C37" s="28" t="s">
        <v>330</v>
      </c>
      <c r="D37" s="26"/>
      <c r="E37" s="27"/>
      <c r="F37" s="34"/>
      <c r="G37" s="36"/>
      <c r="H37" s="9"/>
    </row>
    <row r="38" spans="1:8" ht="51">
      <c r="A38" s="20" t="s">
        <v>292</v>
      </c>
      <c r="B38" s="8">
        <v>5.2</v>
      </c>
      <c r="C38" s="3" t="s">
        <v>116</v>
      </c>
      <c r="D38" s="17" t="s">
        <v>101</v>
      </c>
      <c r="E38" s="13">
        <v>0</v>
      </c>
      <c r="F38" s="315">
        <f>'[2]Estimate-Widening'!$I$56</f>
        <v>8.61</v>
      </c>
      <c r="G38" s="13">
        <f>ROUND(E38*F38,0)</f>
        <v>0</v>
      </c>
      <c r="H38" s="9"/>
    </row>
    <row r="39" spans="1:8" ht="153">
      <c r="A39" s="20" t="s">
        <v>335</v>
      </c>
      <c r="B39" s="8" t="s">
        <v>105</v>
      </c>
      <c r="C39" s="3" t="s">
        <v>145</v>
      </c>
      <c r="D39" s="17" t="s">
        <v>80</v>
      </c>
      <c r="E39" s="13">
        <v>0</v>
      </c>
      <c r="F39" s="315">
        <f>'[2]Estimate-Widening'!$I$66</f>
        <v>11284.81</v>
      </c>
      <c r="G39" s="13">
        <f t="shared" si="0"/>
        <v>0</v>
      </c>
      <c r="H39" s="9"/>
    </row>
    <row r="40" spans="1:8" ht="25.5">
      <c r="A40" s="20"/>
      <c r="B40" s="8"/>
      <c r="C40" s="28" t="s">
        <v>331</v>
      </c>
      <c r="D40" s="17"/>
      <c r="E40" s="13"/>
      <c r="F40" s="14"/>
      <c r="G40" s="27">
        <f>G38+G39</f>
        <v>0</v>
      </c>
      <c r="H40" s="9"/>
    </row>
    <row r="41" spans="1:8">
      <c r="A41" s="32" t="s">
        <v>10</v>
      </c>
      <c r="B41" s="35"/>
      <c r="C41" s="28" t="s">
        <v>8</v>
      </c>
      <c r="D41" s="26"/>
      <c r="E41" s="27"/>
      <c r="F41" s="34"/>
      <c r="G41" s="36"/>
      <c r="H41" s="9"/>
    </row>
    <row r="42" spans="1:8">
      <c r="A42" s="20" t="s">
        <v>293</v>
      </c>
      <c r="B42" s="8" t="s">
        <v>9</v>
      </c>
      <c r="C42" s="3" t="s">
        <v>9</v>
      </c>
      <c r="D42" s="17"/>
      <c r="E42" s="13"/>
      <c r="F42" s="14"/>
      <c r="G42" s="13" t="s">
        <v>9</v>
      </c>
      <c r="H42" s="9"/>
    </row>
    <row r="43" spans="1:8" ht="25.5">
      <c r="A43" s="20"/>
      <c r="B43" s="8"/>
      <c r="C43" s="28" t="s">
        <v>332</v>
      </c>
      <c r="D43" s="17"/>
      <c r="E43" s="13"/>
      <c r="F43" s="14"/>
      <c r="G43" s="27">
        <f>SUM(G42)</f>
        <v>0</v>
      </c>
      <c r="H43" s="9"/>
    </row>
    <row r="44" spans="1:8">
      <c r="A44" s="32" t="s">
        <v>333</v>
      </c>
      <c r="B44" s="8"/>
      <c r="C44" s="28" t="s">
        <v>334</v>
      </c>
      <c r="D44" s="17"/>
      <c r="E44" s="13"/>
      <c r="F44" s="14"/>
      <c r="G44" s="13"/>
    </row>
    <row r="45" spans="1:8" ht="25.5">
      <c r="A45" s="20" t="s">
        <v>336</v>
      </c>
      <c r="B45" s="263">
        <v>4.5</v>
      </c>
      <c r="C45" s="264" t="s">
        <v>315</v>
      </c>
      <c r="D45" s="265" t="s">
        <v>80</v>
      </c>
      <c r="E45" s="266">
        <v>0</v>
      </c>
      <c r="F45" s="267">
        <v>0</v>
      </c>
      <c r="G45" s="266">
        <f>E45*F45</f>
        <v>0</v>
      </c>
    </row>
    <row r="46" spans="1:8" ht="25.5">
      <c r="A46" s="10"/>
      <c r="B46" s="10"/>
      <c r="C46" s="28" t="s">
        <v>337</v>
      </c>
      <c r="D46" s="10"/>
      <c r="E46" s="10"/>
      <c r="F46" s="10"/>
      <c r="G46" s="270">
        <f>G45</f>
        <v>0</v>
      </c>
    </row>
    <row r="47" spans="1:8">
      <c r="A47" s="10"/>
      <c r="B47" s="10"/>
      <c r="C47" s="10"/>
      <c r="D47" s="10"/>
      <c r="E47" s="10"/>
      <c r="F47" s="10"/>
      <c r="G47" s="10"/>
    </row>
    <row r="48" spans="1:8">
      <c r="A48" s="10"/>
      <c r="B48" s="10"/>
      <c r="C48" s="10"/>
      <c r="D48" s="10"/>
      <c r="E48" s="10"/>
      <c r="F48" s="10"/>
      <c r="G48" s="10"/>
    </row>
    <row r="49" spans="1:7">
      <c r="A49" s="10"/>
      <c r="B49" s="10"/>
      <c r="C49" s="10"/>
      <c r="D49" s="10"/>
      <c r="E49" s="10"/>
      <c r="F49" s="10"/>
      <c r="G49" s="10"/>
    </row>
    <row r="50" spans="1:7">
      <c r="A50" s="10"/>
      <c r="B50" s="10"/>
      <c r="C50" s="10"/>
      <c r="D50" s="10"/>
      <c r="E50" s="10"/>
      <c r="F50" s="10"/>
      <c r="G50" s="10"/>
    </row>
    <row r="51" spans="1:7">
      <c r="A51" s="10"/>
      <c r="B51" s="10"/>
      <c r="C51" s="10"/>
      <c r="D51" s="10"/>
      <c r="E51" s="10"/>
      <c r="F51" s="10"/>
      <c r="G51" s="10"/>
    </row>
    <row r="52" spans="1:7">
      <c r="A52" s="10"/>
      <c r="B52" s="10"/>
      <c r="C52" s="10"/>
      <c r="D52" s="10"/>
      <c r="E52" s="10"/>
      <c r="F52" s="10"/>
      <c r="G52" s="10"/>
    </row>
    <row r="53" spans="1:7">
      <c r="A53" s="10"/>
      <c r="B53" s="10"/>
      <c r="C53" s="10"/>
      <c r="D53" s="10"/>
      <c r="E53" s="10"/>
      <c r="F53" s="10"/>
      <c r="G53" s="10"/>
    </row>
    <row r="54" spans="1:7">
      <c r="A54" s="10"/>
      <c r="B54" s="10"/>
      <c r="C54" s="10"/>
      <c r="D54" s="10"/>
      <c r="E54" s="10"/>
      <c r="F54" s="10"/>
      <c r="G54" s="10"/>
    </row>
    <row r="55" spans="1:7">
      <c r="A55" s="10"/>
      <c r="B55" s="10"/>
      <c r="C55" s="10"/>
      <c r="D55" s="10"/>
      <c r="E55" s="10"/>
      <c r="F55" s="10"/>
      <c r="G55" s="10"/>
    </row>
    <row r="56" spans="1:7">
      <c r="A56" s="10"/>
      <c r="B56" s="10"/>
      <c r="C56" s="10"/>
      <c r="D56" s="10"/>
      <c r="E56" s="10"/>
      <c r="F56" s="10"/>
      <c r="G56" s="10"/>
    </row>
    <row r="57" spans="1:7">
      <c r="A57" s="10"/>
      <c r="B57" s="10"/>
      <c r="C57" s="10"/>
      <c r="D57" s="10"/>
      <c r="E57" s="10"/>
      <c r="F57" s="10"/>
      <c r="G57" s="10"/>
    </row>
    <row r="58" spans="1:7">
      <c r="A58" s="10"/>
      <c r="B58" s="10"/>
      <c r="C58" s="10"/>
      <c r="D58" s="10"/>
      <c r="E58" s="10"/>
      <c r="F58" s="10"/>
      <c r="G58" s="10"/>
    </row>
    <row r="59" spans="1:7">
      <c r="A59" s="10"/>
      <c r="B59" s="10"/>
      <c r="C59" s="10"/>
      <c r="D59" s="10"/>
      <c r="E59" s="10"/>
      <c r="F59" s="10"/>
      <c r="G59" s="10"/>
    </row>
    <row r="60" spans="1:7">
      <c r="A60" s="10"/>
      <c r="B60" s="10"/>
      <c r="C60" s="10"/>
      <c r="D60" s="10"/>
      <c r="E60" s="10"/>
      <c r="F60" s="10"/>
      <c r="G60" s="10"/>
    </row>
    <row r="61" spans="1:7">
      <c r="A61" s="10"/>
      <c r="B61" s="10"/>
      <c r="C61" s="10"/>
      <c r="D61" s="10"/>
      <c r="E61" s="10"/>
      <c r="F61" s="10"/>
      <c r="G61" s="10"/>
    </row>
    <row r="62" spans="1:7">
      <c r="A62" s="10"/>
      <c r="B62" s="10"/>
      <c r="C62" s="10"/>
      <c r="D62" s="10"/>
      <c r="E62" s="10"/>
      <c r="F62" s="10"/>
      <c r="G62" s="10"/>
    </row>
    <row r="63" spans="1:7">
      <c r="A63" s="10"/>
      <c r="B63" s="10"/>
      <c r="C63" s="10"/>
      <c r="D63" s="10"/>
      <c r="E63" s="10"/>
      <c r="F63" s="10"/>
      <c r="G63" s="10"/>
    </row>
    <row r="64" spans="1:7">
      <c r="A64" s="10"/>
      <c r="B64" s="10"/>
      <c r="C64" s="10"/>
      <c r="D64" s="10"/>
      <c r="E64" s="10"/>
      <c r="F64" s="10"/>
      <c r="G64" s="10"/>
    </row>
    <row r="65" spans="1:7">
      <c r="A65" s="10"/>
      <c r="B65" s="10"/>
      <c r="C65" s="10"/>
      <c r="D65" s="10"/>
      <c r="E65" s="10"/>
      <c r="F65" s="10"/>
      <c r="G65" s="10"/>
    </row>
    <row r="66" spans="1:7">
      <c r="A66" s="10"/>
      <c r="B66" s="10"/>
      <c r="C66" s="10"/>
      <c r="D66" s="10"/>
      <c r="E66" s="10"/>
      <c r="F66" s="10"/>
      <c r="G66" s="10"/>
    </row>
    <row r="67" spans="1:7">
      <c r="A67" s="10"/>
      <c r="B67" s="10"/>
      <c r="C67" s="10"/>
      <c r="D67" s="10"/>
      <c r="E67" s="10"/>
      <c r="F67" s="10"/>
      <c r="G67" s="10"/>
    </row>
    <row r="68" spans="1:7">
      <c r="A68" s="10"/>
      <c r="B68" s="10"/>
      <c r="C68" s="10"/>
      <c r="D68" s="10"/>
      <c r="E68" s="10"/>
      <c r="F68" s="10"/>
      <c r="G68" s="10"/>
    </row>
    <row r="69" spans="1:7">
      <c r="A69" s="10"/>
      <c r="B69" s="10"/>
      <c r="C69" s="10"/>
      <c r="D69" s="10"/>
      <c r="E69" s="10"/>
      <c r="F69" s="10"/>
      <c r="G69" s="10"/>
    </row>
    <row r="70" spans="1:7">
      <c r="A70" s="10"/>
      <c r="B70" s="10"/>
      <c r="C70" s="10"/>
      <c r="D70" s="10"/>
      <c r="E70" s="10"/>
      <c r="F70" s="10"/>
      <c r="G70" s="10"/>
    </row>
    <row r="71" spans="1:7">
      <c r="A71" s="10"/>
      <c r="B71" s="10"/>
      <c r="C71" s="10"/>
      <c r="D71" s="10"/>
      <c r="E71" s="10"/>
      <c r="F71" s="10"/>
      <c r="G71" s="10"/>
    </row>
    <row r="72" spans="1:7">
      <c r="A72" s="10"/>
      <c r="B72" s="10"/>
      <c r="C72" s="10"/>
      <c r="D72" s="10"/>
      <c r="E72" s="10"/>
      <c r="F72" s="10"/>
      <c r="G72" s="10"/>
    </row>
    <row r="73" spans="1:7">
      <c r="A73" s="10"/>
      <c r="B73" s="10"/>
      <c r="C73" s="10"/>
      <c r="D73" s="10"/>
      <c r="E73" s="10"/>
      <c r="F73" s="10"/>
      <c r="G73" s="10"/>
    </row>
    <row r="74" spans="1:7">
      <c r="A74" s="10"/>
      <c r="B74" s="10"/>
      <c r="C74" s="10"/>
      <c r="D74" s="10"/>
      <c r="E74" s="10"/>
      <c r="F74" s="10"/>
      <c r="G74" s="10"/>
    </row>
    <row r="75" spans="1:7">
      <c r="A75" s="10"/>
      <c r="B75" s="10"/>
      <c r="C75" s="10"/>
      <c r="D75" s="10"/>
      <c r="E75" s="10"/>
      <c r="F75" s="10"/>
      <c r="G75" s="10"/>
    </row>
    <row r="76" spans="1:7">
      <c r="A76" s="10"/>
      <c r="B76" s="10"/>
      <c r="C76" s="10"/>
      <c r="D76" s="10"/>
      <c r="E76" s="10"/>
      <c r="F76" s="10"/>
      <c r="G76" s="10"/>
    </row>
    <row r="77" spans="1:7">
      <c r="A77" s="10"/>
      <c r="B77" s="10"/>
      <c r="C77" s="10"/>
      <c r="D77" s="10"/>
      <c r="E77" s="10"/>
      <c r="F77" s="10"/>
      <c r="G77" s="10"/>
    </row>
    <row r="78" spans="1:7">
      <c r="A78" s="10"/>
      <c r="B78" s="10"/>
      <c r="C78" s="10"/>
      <c r="D78" s="10"/>
      <c r="E78" s="10"/>
      <c r="F78" s="10"/>
      <c r="G78" s="10"/>
    </row>
    <row r="79" spans="1:7">
      <c r="A79" s="10"/>
      <c r="B79" s="10"/>
      <c r="C79" s="10"/>
      <c r="D79" s="10"/>
      <c r="E79" s="10"/>
      <c r="F79" s="10"/>
      <c r="G79" s="10"/>
    </row>
    <row r="80" spans="1:7">
      <c r="A80" s="10"/>
      <c r="B80" s="10"/>
      <c r="C80" s="10"/>
      <c r="D80" s="10"/>
      <c r="E80" s="10"/>
      <c r="F80" s="10"/>
      <c r="G80" s="10"/>
    </row>
    <row r="81" spans="1:7">
      <c r="A81" s="10"/>
      <c r="B81" s="10"/>
      <c r="C81" s="10"/>
      <c r="D81" s="10"/>
      <c r="E81" s="10"/>
      <c r="F81" s="10"/>
      <c r="G81" s="10"/>
    </row>
    <row r="82" spans="1:7">
      <c r="A82" s="10"/>
      <c r="B82" s="10"/>
      <c r="C82" s="10"/>
      <c r="D82" s="10"/>
      <c r="E82" s="10"/>
      <c r="F82" s="10"/>
      <c r="G82" s="10"/>
    </row>
    <row r="83" spans="1:7">
      <c r="A83" s="10"/>
      <c r="B83" s="10"/>
      <c r="C83" s="10"/>
      <c r="D83" s="10"/>
      <c r="E83" s="10"/>
      <c r="F83" s="10"/>
      <c r="G83" s="10"/>
    </row>
    <row r="84" spans="1:7">
      <c r="A84" s="10"/>
      <c r="B84" s="10"/>
      <c r="C84" s="10"/>
      <c r="D84" s="10"/>
      <c r="E84" s="10"/>
      <c r="F84" s="10"/>
      <c r="G84" s="10"/>
    </row>
    <row r="85" spans="1:7">
      <c r="A85" s="10"/>
      <c r="B85" s="10"/>
      <c r="C85" s="10"/>
      <c r="D85" s="10"/>
      <c r="E85" s="10"/>
      <c r="F85" s="10"/>
      <c r="G85" s="10"/>
    </row>
    <row r="86" spans="1:7">
      <c r="A86" s="10"/>
      <c r="B86" s="10"/>
      <c r="C86" s="10"/>
      <c r="D86" s="10"/>
      <c r="E86" s="10"/>
      <c r="F86" s="10"/>
      <c r="G86" s="10"/>
    </row>
    <row r="87" spans="1:7">
      <c r="A87" s="10"/>
      <c r="B87" s="10"/>
      <c r="C87" s="10"/>
      <c r="D87" s="10"/>
      <c r="E87" s="10"/>
      <c r="F87" s="10"/>
      <c r="G87" s="10"/>
    </row>
    <row r="88" spans="1:7">
      <c r="A88" s="10"/>
      <c r="B88" s="10"/>
      <c r="C88" s="10"/>
      <c r="D88" s="10"/>
      <c r="E88" s="10"/>
      <c r="F88" s="10"/>
      <c r="G88" s="10"/>
    </row>
    <row r="89" spans="1:7">
      <c r="A89" s="10"/>
      <c r="B89" s="10"/>
      <c r="C89" s="10"/>
      <c r="D89" s="10"/>
      <c r="E89" s="10"/>
      <c r="F89" s="10"/>
      <c r="G89" s="10"/>
    </row>
    <row r="90" spans="1:7">
      <c r="A90" s="10"/>
      <c r="B90" s="10"/>
      <c r="C90" s="10"/>
      <c r="D90" s="10"/>
      <c r="E90" s="10"/>
      <c r="F90" s="10"/>
      <c r="G90" s="10"/>
    </row>
    <row r="91" spans="1:7">
      <c r="A91" s="10"/>
      <c r="B91" s="10"/>
      <c r="C91" s="10"/>
      <c r="D91" s="10"/>
      <c r="E91" s="10"/>
      <c r="F91" s="10"/>
      <c r="G91" s="10"/>
    </row>
    <row r="92" spans="1:7">
      <c r="A92" s="10"/>
      <c r="B92" s="10"/>
      <c r="C92" s="10"/>
      <c r="D92" s="10"/>
      <c r="E92" s="10"/>
      <c r="F92" s="10"/>
      <c r="G92" s="10"/>
    </row>
    <row r="93" spans="1:7">
      <c r="A93" s="10"/>
      <c r="B93" s="10"/>
      <c r="C93" s="10"/>
      <c r="D93" s="10"/>
      <c r="E93" s="10"/>
      <c r="F93" s="10"/>
      <c r="G93" s="10"/>
    </row>
    <row r="94" spans="1:7">
      <c r="A94" s="10"/>
      <c r="B94" s="10"/>
      <c r="C94" s="10"/>
      <c r="D94" s="10"/>
      <c r="E94" s="10"/>
      <c r="F94" s="10"/>
      <c r="G94" s="10"/>
    </row>
    <row r="95" spans="1:7">
      <c r="A95" s="10"/>
      <c r="B95" s="10"/>
      <c r="C95" s="10"/>
      <c r="D95" s="10"/>
      <c r="E95" s="10"/>
      <c r="F95" s="10"/>
      <c r="G95" s="10"/>
    </row>
    <row r="96" spans="1:7">
      <c r="A96" s="10"/>
      <c r="B96" s="10"/>
      <c r="C96" s="10"/>
      <c r="D96" s="10"/>
      <c r="E96" s="10"/>
      <c r="F96" s="10"/>
      <c r="G96" s="10"/>
    </row>
    <row r="97" spans="1:7">
      <c r="A97" s="10"/>
      <c r="B97" s="10"/>
      <c r="C97" s="10"/>
      <c r="D97" s="10"/>
      <c r="E97" s="10"/>
      <c r="F97" s="10"/>
      <c r="G97" s="10"/>
    </row>
    <row r="98" spans="1:7">
      <c r="A98" s="10"/>
      <c r="B98" s="10"/>
      <c r="C98" s="10"/>
      <c r="D98" s="10"/>
      <c r="E98" s="10"/>
      <c r="F98" s="10"/>
      <c r="G98" s="10"/>
    </row>
    <row r="99" spans="1:7">
      <c r="A99" s="10"/>
      <c r="B99" s="10"/>
      <c r="C99" s="10"/>
      <c r="D99" s="10"/>
      <c r="E99" s="10"/>
      <c r="F99" s="10"/>
      <c r="G99" s="10"/>
    </row>
    <row r="100" spans="1:7">
      <c r="A100" s="10"/>
      <c r="B100" s="10"/>
      <c r="C100" s="10"/>
      <c r="D100" s="10"/>
      <c r="E100" s="10"/>
      <c r="F100" s="10"/>
      <c r="G100" s="10"/>
    </row>
    <row r="101" spans="1:7">
      <c r="A101" s="10"/>
      <c r="B101" s="10"/>
      <c r="C101" s="10"/>
      <c r="D101" s="10"/>
      <c r="E101" s="10"/>
      <c r="F101" s="10"/>
      <c r="G101" s="10"/>
    </row>
    <row r="102" spans="1:7">
      <c r="A102" s="10"/>
      <c r="B102" s="10"/>
      <c r="C102" s="10"/>
      <c r="D102" s="10"/>
      <c r="E102" s="10"/>
      <c r="F102" s="10"/>
      <c r="G102" s="10"/>
    </row>
    <row r="103" spans="1:7">
      <c r="A103" s="10"/>
      <c r="B103" s="10"/>
      <c r="C103" s="10"/>
      <c r="D103" s="10"/>
      <c r="E103" s="10"/>
      <c r="F103" s="10"/>
      <c r="G103" s="10"/>
    </row>
    <row r="104" spans="1:7">
      <c r="A104" s="10"/>
      <c r="B104" s="10"/>
      <c r="C104" s="10"/>
      <c r="D104" s="10"/>
      <c r="E104" s="10"/>
      <c r="F104" s="10"/>
      <c r="G104" s="10"/>
    </row>
    <row r="105" spans="1:7">
      <c r="A105" s="10"/>
      <c r="B105" s="10"/>
      <c r="C105" s="10"/>
      <c r="D105" s="10"/>
      <c r="E105" s="10"/>
      <c r="F105" s="10"/>
      <c r="G105" s="10"/>
    </row>
    <row r="106" spans="1:7">
      <c r="A106" s="10"/>
      <c r="B106" s="10"/>
      <c r="C106" s="10"/>
      <c r="D106" s="10"/>
      <c r="E106" s="10"/>
      <c r="F106" s="10"/>
      <c r="G106" s="10"/>
    </row>
    <row r="107" spans="1:7">
      <c r="A107" s="10"/>
      <c r="B107" s="10"/>
      <c r="C107" s="10"/>
      <c r="D107" s="10"/>
      <c r="E107" s="10"/>
      <c r="F107" s="10"/>
      <c r="G107" s="10"/>
    </row>
    <row r="108" spans="1:7">
      <c r="A108" s="10"/>
      <c r="B108" s="10"/>
      <c r="C108" s="10"/>
      <c r="D108" s="10"/>
      <c r="E108" s="10"/>
      <c r="F108" s="10"/>
      <c r="G108" s="10"/>
    </row>
    <row r="109" spans="1:7">
      <c r="A109" s="10"/>
      <c r="B109" s="10"/>
      <c r="C109" s="10"/>
      <c r="D109" s="10"/>
      <c r="E109" s="10"/>
      <c r="F109" s="10"/>
      <c r="G109" s="10"/>
    </row>
    <row r="110" spans="1:7">
      <c r="A110" s="10"/>
      <c r="B110" s="10"/>
      <c r="C110" s="10"/>
      <c r="D110" s="10"/>
      <c r="E110" s="10"/>
      <c r="F110" s="10"/>
      <c r="G110" s="10"/>
    </row>
    <row r="111" spans="1:7">
      <c r="A111" s="10"/>
      <c r="B111" s="10"/>
      <c r="C111" s="10"/>
      <c r="D111" s="10"/>
      <c r="E111" s="10"/>
      <c r="F111" s="10"/>
      <c r="G111" s="10"/>
    </row>
    <row r="112" spans="1:7">
      <c r="A112" s="10"/>
      <c r="B112" s="10"/>
      <c r="C112" s="10"/>
      <c r="D112" s="10"/>
      <c r="E112" s="10"/>
      <c r="F112" s="10"/>
      <c r="G112" s="10"/>
    </row>
    <row r="113" spans="1:7">
      <c r="A113" s="10"/>
      <c r="B113" s="10"/>
      <c r="C113" s="10"/>
      <c r="D113" s="10"/>
      <c r="E113" s="10"/>
      <c r="F113" s="10"/>
      <c r="G113" s="10"/>
    </row>
    <row r="114" spans="1:7">
      <c r="A114" s="10"/>
      <c r="B114" s="10"/>
      <c r="C114" s="10"/>
      <c r="D114" s="10"/>
      <c r="E114" s="10"/>
      <c r="F114" s="10"/>
      <c r="G114" s="10"/>
    </row>
    <row r="115" spans="1:7">
      <c r="A115" s="10"/>
      <c r="B115" s="10"/>
      <c r="C115" s="10"/>
      <c r="D115" s="10"/>
      <c r="E115" s="10"/>
      <c r="F115" s="10"/>
      <c r="G115" s="10"/>
    </row>
    <row r="116" spans="1:7">
      <c r="A116" s="10"/>
      <c r="B116" s="10"/>
      <c r="C116" s="10"/>
      <c r="D116" s="10"/>
      <c r="E116" s="10"/>
      <c r="F116" s="10"/>
      <c r="G116" s="10"/>
    </row>
    <row r="117" spans="1:7">
      <c r="A117" s="10"/>
      <c r="B117" s="10"/>
      <c r="C117" s="10"/>
      <c r="D117" s="10"/>
      <c r="E117" s="10"/>
      <c r="F117" s="10"/>
      <c r="G117" s="10"/>
    </row>
    <row r="118" spans="1:7">
      <c r="A118" s="10"/>
      <c r="B118" s="10"/>
      <c r="C118" s="10"/>
      <c r="D118" s="10"/>
      <c r="E118" s="10"/>
      <c r="F118" s="10"/>
      <c r="G118" s="10"/>
    </row>
    <row r="119" spans="1:7">
      <c r="A119" s="10"/>
      <c r="B119" s="10"/>
      <c r="C119" s="10"/>
      <c r="D119" s="10"/>
      <c r="E119" s="10"/>
      <c r="F119" s="10"/>
      <c r="G119" s="10"/>
    </row>
    <row r="120" spans="1:7">
      <c r="A120" s="10"/>
      <c r="B120" s="10"/>
      <c r="C120" s="10"/>
      <c r="D120" s="10"/>
      <c r="E120" s="10"/>
      <c r="F120" s="10"/>
      <c r="G120" s="10"/>
    </row>
    <row r="121" spans="1:7">
      <c r="A121" s="10"/>
      <c r="B121" s="10"/>
      <c r="C121" s="10"/>
      <c r="D121" s="10"/>
      <c r="E121" s="10"/>
      <c r="F121" s="10"/>
      <c r="G121" s="10"/>
    </row>
    <row r="122" spans="1:7">
      <c r="A122" s="10"/>
      <c r="B122" s="10"/>
      <c r="C122" s="10"/>
      <c r="D122" s="10"/>
      <c r="E122" s="10"/>
      <c r="F122" s="10"/>
      <c r="G122" s="10"/>
    </row>
    <row r="123" spans="1:7">
      <c r="A123" s="10"/>
      <c r="B123" s="10"/>
      <c r="C123" s="10"/>
      <c r="D123" s="10"/>
      <c r="E123" s="10"/>
      <c r="F123" s="10"/>
      <c r="G123" s="10"/>
    </row>
    <row r="124" spans="1:7">
      <c r="A124" s="10"/>
      <c r="B124" s="10"/>
      <c r="C124" s="10"/>
      <c r="D124" s="10"/>
      <c r="E124" s="10"/>
      <c r="F124" s="10"/>
      <c r="G124" s="10"/>
    </row>
    <row r="125" spans="1:7">
      <c r="A125" s="10"/>
      <c r="B125" s="10"/>
      <c r="C125" s="10"/>
      <c r="D125" s="10"/>
      <c r="E125" s="10"/>
      <c r="F125" s="10"/>
      <c r="G125" s="10"/>
    </row>
    <row r="126" spans="1:7">
      <c r="A126" s="10"/>
      <c r="B126" s="10"/>
      <c r="C126" s="10"/>
      <c r="D126" s="10"/>
      <c r="E126" s="10"/>
      <c r="F126" s="10"/>
      <c r="G126" s="10"/>
    </row>
    <row r="127" spans="1:7">
      <c r="A127" s="10"/>
      <c r="B127" s="10"/>
      <c r="C127" s="10"/>
      <c r="D127" s="10"/>
      <c r="E127" s="10"/>
      <c r="F127" s="10"/>
      <c r="G127" s="10"/>
    </row>
    <row r="128" spans="1:7">
      <c r="A128" s="10"/>
      <c r="B128" s="10"/>
      <c r="C128" s="10"/>
      <c r="D128" s="10"/>
      <c r="E128" s="10"/>
      <c r="F128" s="10"/>
      <c r="G128" s="10"/>
    </row>
    <row r="129" spans="1:7">
      <c r="A129" s="10"/>
      <c r="B129" s="10"/>
      <c r="C129" s="10"/>
      <c r="D129" s="10"/>
      <c r="E129" s="10"/>
      <c r="F129" s="10"/>
      <c r="G129" s="10"/>
    </row>
    <row r="130" spans="1:7">
      <c r="A130" s="10"/>
      <c r="B130" s="10"/>
      <c r="C130" s="10"/>
      <c r="D130" s="10"/>
      <c r="E130" s="10"/>
      <c r="F130" s="10"/>
      <c r="G130" s="10"/>
    </row>
    <row r="131" spans="1:7">
      <c r="A131" s="10"/>
      <c r="B131" s="10"/>
      <c r="C131" s="10"/>
      <c r="D131" s="10"/>
      <c r="E131" s="10"/>
      <c r="F131" s="10"/>
      <c r="G131" s="10"/>
    </row>
    <row r="132" spans="1:7">
      <c r="A132" s="10"/>
      <c r="B132" s="10"/>
      <c r="C132" s="10"/>
      <c r="D132" s="10"/>
      <c r="E132" s="10"/>
      <c r="F132" s="10"/>
      <c r="G132" s="10"/>
    </row>
    <row r="133" spans="1:7">
      <c r="A133" s="10"/>
      <c r="B133" s="10"/>
      <c r="C133" s="10"/>
      <c r="D133" s="10"/>
      <c r="E133" s="10"/>
      <c r="F133" s="10"/>
      <c r="G133" s="10"/>
    </row>
    <row r="134" spans="1:7">
      <c r="A134" s="10"/>
      <c r="B134" s="10"/>
      <c r="C134" s="10"/>
      <c r="D134" s="10"/>
      <c r="E134" s="10"/>
      <c r="F134" s="10"/>
      <c r="G134" s="10"/>
    </row>
    <row r="135" spans="1:7">
      <c r="A135" s="10"/>
      <c r="B135" s="10"/>
      <c r="C135" s="10"/>
      <c r="D135" s="10"/>
      <c r="E135" s="10"/>
      <c r="F135" s="10"/>
      <c r="G135" s="10"/>
    </row>
    <row r="136" spans="1:7">
      <c r="A136" s="10"/>
      <c r="B136" s="10"/>
      <c r="C136" s="10"/>
      <c r="D136" s="10"/>
      <c r="E136" s="10"/>
      <c r="F136" s="10"/>
      <c r="G136" s="10"/>
    </row>
    <row r="137" spans="1:7">
      <c r="A137" s="10"/>
      <c r="B137" s="10"/>
      <c r="C137" s="10"/>
      <c r="D137" s="10"/>
      <c r="E137" s="10"/>
      <c r="F137" s="10"/>
      <c r="G137" s="10"/>
    </row>
    <row r="138" spans="1:7">
      <c r="A138" s="10"/>
      <c r="B138" s="10"/>
      <c r="C138" s="10"/>
      <c r="D138" s="10"/>
      <c r="E138" s="10"/>
      <c r="F138" s="10"/>
      <c r="G138" s="10"/>
    </row>
    <row r="139" spans="1:7">
      <c r="A139" s="10"/>
      <c r="B139" s="10"/>
      <c r="C139" s="10"/>
      <c r="D139" s="10"/>
      <c r="E139" s="10"/>
      <c r="F139" s="10"/>
      <c r="G139" s="10"/>
    </row>
    <row r="140" spans="1:7">
      <c r="A140" s="10"/>
      <c r="B140" s="10"/>
      <c r="C140" s="10"/>
      <c r="D140" s="10"/>
      <c r="E140" s="10"/>
      <c r="F140" s="10"/>
      <c r="G140" s="10"/>
    </row>
    <row r="141" spans="1:7">
      <c r="A141" s="10"/>
      <c r="B141" s="10"/>
      <c r="C141" s="10"/>
      <c r="D141" s="10"/>
      <c r="E141" s="10"/>
      <c r="F141" s="10"/>
      <c r="G141" s="10"/>
    </row>
    <row r="142" spans="1:7">
      <c r="A142" s="10"/>
      <c r="B142" s="10"/>
      <c r="C142" s="10"/>
      <c r="D142" s="10"/>
      <c r="E142" s="10"/>
      <c r="F142" s="10"/>
      <c r="G142" s="10"/>
    </row>
    <row r="143" spans="1:7">
      <c r="A143" s="10"/>
      <c r="B143" s="10"/>
      <c r="C143" s="10"/>
      <c r="D143" s="10"/>
      <c r="E143" s="10"/>
      <c r="F143" s="10"/>
      <c r="G143" s="10"/>
    </row>
    <row r="144" spans="1:7">
      <c r="A144" s="10"/>
      <c r="B144" s="10"/>
      <c r="C144" s="10"/>
      <c r="D144" s="10"/>
      <c r="E144" s="10"/>
      <c r="F144" s="10"/>
      <c r="G144" s="10"/>
    </row>
    <row r="145" spans="1:7">
      <c r="A145" s="10"/>
      <c r="B145" s="10"/>
      <c r="C145" s="10"/>
      <c r="D145" s="10"/>
      <c r="E145" s="10"/>
      <c r="F145" s="10"/>
      <c r="G145" s="10"/>
    </row>
    <row r="146" spans="1:7">
      <c r="A146" s="10"/>
      <c r="B146" s="10"/>
      <c r="C146" s="10"/>
      <c r="D146" s="10"/>
      <c r="E146" s="10"/>
      <c r="F146" s="10"/>
      <c r="G146" s="10"/>
    </row>
    <row r="147" spans="1:7">
      <c r="A147" s="10"/>
      <c r="B147" s="10"/>
      <c r="C147" s="10"/>
      <c r="D147" s="10"/>
      <c r="E147" s="10"/>
      <c r="F147" s="10"/>
      <c r="G147" s="10"/>
    </row>
    <row r="148" spans="1:7">
      <c r="A148" s="10"/>
      <c r="B148" s="10"/>
      <c r="C148" s="10"/>
      <c r="D148" s="10"/>
      <c r="E148" s="10"/>
      <c r="F148" s="10"/>
      <c r="G148" s="10"/>
    </row>
    <row r="149" spans="1:7">
      <c r="A149" s="10"/>
      <c r="B149" s="10"/>
      <c r="C149" s="10"/>
      <c r="D149" s="10"/>
      <c r="E149" s="10"/>
      <c r="F149" s="10"/>
      <c r="G149" s="10"/>
    </row>
    <row r="150" spans="1:7">
      <c r="A150" s="10"/>
      <c r="B150" s="10"/>
      <c r="C150" s="10"/>
      <c r="D150" s="10"/>
      <c r="E150" s="10"/>
      <c r="F150" s="10"/>
      <c r="G150" s="10"/>
    </row>
    <row r="151" spans="1:7">
      <c r="A151" s="10"/>
      <c r="B151" s="10"/>
      <c r="C151" s="10"/>
      <c r="D151" s="10"/>
      <c r="E151" s="10"/>
      <c r="F151" s="10"/>
      <c r="G151" s="10"/>
    </row>
    <row r="152" spans="1:7">
      <c r="A152" s="10"/>
      <c r="B152" s="10"/>
      <c r="C152" s="10"/>
      <c r="D152" s="10"/>
      <c r="E152" s="10"/>
      <c r="F152" s="10"/>
      <c r="G152" s="10"/>
    </row>
    <row r="153" spans="1:7">
      <c r="A153" s="10"/>
      <c r="B153" s="10"/>
      <c r="C153" s="10"/>
      <c r="D153" s="10"/>
      <c r="E153" s="10"/>
      <c r="F153" s="10"/>
      <c r="G153" s="10"/>
    </row>
    <row r="154" spans="1:7">
      <c r="A154" s="10"/>
      <c r="B154" s="10"/>
      <c r="C154" s="10"/>
      <c r="D154" s="10"/>
      <c r="E154" s="10"/>
      <c r="F154" s="10"/>
      <c r="G154" s="10"/>
    </row>
    <row r="155" spans="1:7">
      <c r="A155" s="10"/>
      <c r="B155" s="10"/>
      <c r="C155" s="10"/>
      <c r="D155" s="10"/>
      <c r="E155" s="10"/>
      <c r="F155" s="10"/>
      <c r="G155" s="10"/>
    </row>
    <row r="156" spans="1:7">
      <c r="A156" s="10"/>
      <c r="B156" s="10"/>
      <c r="C156" s="10"/>
      <c r="D156" s="10"/>
      <c r="E156" s="10"/>
      <c r="F156" s="10"/>
      <c r="G156" s="10"/>
    </row>
    <row r="157" spans="1:7">
      <c r="A157" s="10"/>
      <c r="B157" s="10"/>
      <c r="C157" s="10"/>
      <c r="D157" s="10"/>
      <c r="E157" s="10"/>
      <c r="F157" s="10"/>
      <c r="G157" s="10"/>
    </row>
    <row r="158" spans="1:7">
      <c r="A158" s="10"/>
      <c r="B158" s="10"/>
      <c r="C158" s="10"/>
      <c r="D158" s="10"/>
      <c r="E158" s="10"/>
      <c r="F158" s="10"/>
      <c r="G158" s="10"/>
    </row>
    <row r="159" spans="1:7">
      <c r="A159" s="10"/>
      <c r="B159" s="10"/>
      <c r="C159" s="10"/>
      <c r="D159" s="10"/>
      <c r="E159" s="10"/>
      <c r="F159" s="10"/>
      <c r="G159" s="10"/>
    </row>
    <row r="160" spans="1:7">
      <c r="A160" s="10"/>
      <c r="B160" s="10"/>
      <c r="C160" s="10"/>
      <c r="D160" s="10"/>
      <c r="E160" s="10"/>
      <c r="F160" s="10"/>
      <c r="G160" s="10"/>
    </row>
    <row r="161" spans="1:7">
      <c r="A161" s="10"/>
      <c r="B161" s="10"/>
      <c r="C161" s="10"/>
      <c r="D161" s="10"/>
      <c r="E161" s="10"/>
      <c r="F161" s="10"/>
      <c r="G161" s="10"/>
    </row>
    <row r="162" spans="1:7">
      <c r="A162" s="10"/>
      <c r="B162" s="10"/>
      <c r="C162" s="10"/>
      <c r="D162" s="10"/>
      <c r="E162" s="10"/>
      <c r="F162" s="10"/>
      <c r="G162" s="10"/>
    </row>
    <row r="163" spans="1:7">
      <c r="A163" s="10"/>
      <c r="B163" s="10"/>
      <c r="C163" s="10"/>
      <c r="D163" s="10"/>
      <c r="E163" s="10"/>
      <c r="F163" s="10"/>
      <c r="G163" s="10"/>
    </row>
    <row r="164" spans="1:7">
      <c r="A164" s="10"/>
      <c r="B164" s="10"/>
      <c r="C164" s="10"/>
      <c r="D164" s="10"/>
      <c r="E164" s="10"/>
      <c r="F164" s="10"/>
      <c r="G164" s="10"/>
    </row>
    <row r="165" spans="1:7">
      <c r="A165" s="10"/>
      <c r="B165" s="10"/>
      <c r="C165" s="10"/>
      <c r="D165" s="10"/>
      <c r="E165" s="10"/>
      <c r="F165" s="10"/>
      <c r="G165" s="10"/>
    </row>
    <row r="166" spans="1:7">
      <c r="A166" s="10"/>
      <c r="B166" s="10"/>
      <c r="C166" s="10"/>
      <c r="D166" s="10"/>
      <c r="E166" s="10"/>
      <c r="F166" s="10"/>
      <c r="G166" s="10"/>
    </row>
    <row r="167" spans="1:7">
      <c r="A167" s="10"/>
      <c r="B167" s="10"/>
      <c r="C167" s="10"/>
      <c r="D167" s="10"/>
      <c r="E167" s="10"/>
      <c r="F167" s="10"/>
      <c r="G167" s="10"/>
    </row>
    <row r="168" spans="1:7">
      <c r="A168" s="10"/>
      <c r="B168" s="10"/>
      <c r="C168" s="10"/>
      <c r="D168" s="10"/>
      <c r="E168" s="10"/>
      <c r="F168" s="10"/>
      <c r="G168" s="10"/>
    </row>
    <row r="169" spans="1:7">
      <c r="A169" s="10"/>
      <c r="B169" s="10"/>
      <c r="C169" s="10"/>
      <c r="D169" s="10"/>
      <c r="E169" s="10"/>
      <c r="F169" s="10"/>
      <c r="G169" s="10"/>
    </row>
    <row r="170" spans="1:7">
      <c r="A170" s="10"/>
      <c r="B170" s="10"/>
      <c r="C170" s="10"/>
      <c r="D170" s="10"/>
      <c r="E170" s="10"/>
      <c r="F170" s="10"/>
      <c r="G170" s="10"/>
    </row>
    <row r="171" spans="1:7">
      <c r="A171" s="10"/>
      <c r="B171" s="10"/>
      <c r="C171" s="10"/>
      <c r="D171" s="10"/>
      <c r="E171" s="10"/>
      <c r="F171" s="10"/>
      <c r="G171" s="10"/>
    </row>
    <row r="172" spans="1:7">
      <c r="A172" s="10"/>
      <c r="B172" s="10"/>
      <c r="C172" s="10"/>
      <c r="D172" s="10"/>
      <c r="E172" s="10"/>
      <c r="F172" s="10"/>
      <c r="G172" s="10"/>
    </row>
    <row r="173" spans="1:7">
      <c r="A173" s="10"/>
      <c r="B173" s="10"/>
      <c r="C173" s="10"/>
      <c r="D173" s="10"/>
      <c r="E173" s="10"/>
      <c r="F173" s="10"/>
      <c r="G173" s="10"/>
    </row>
    <row r="174" spans="1:7">
      <c r="A174" s="10"/>
      <c r="B174" s="10"/>
      <c r="C174" s="10"/>
      <c r="D174" s="10"/>
      <c r="E174" s="10"/>
      <c r="F174" s="10"/>
      <c r="G174" s="10"/>
    </row>
    <row r="175" spans="1:7">
      <c r="A175" s="10"/>
      <c r="B175" s="10"/>
      <c r="C175" s="10"/>
      <c r="D175" s="10"/>
      <c r="E175" s="10"/>
      <c r="F175" s="10"/>
      <c r="G175" s="10"/>
    </row>
    <row r="176" spans="1:7">
      <c r="A176" s="10"/>
      <c r="B176" s="10"/>
      <c r="C176" s="10"/>
      <c r="D176" s="10"/>
      <c r="E176" s="10"/>
      <c r="F176" s="10"/>
      <c r="G176" s="10"/>
    </row>
    <row r="177" spans="1:7">
      <c r="A177" s="10"/>
      <c r="B177" s="10"/>
      <c r="C177" s="10"/>
      <c r="D177" s="10"/>
      <c r="E177" s="10"/>
      <c r="F177" s="10"/>
      <c r="G177" s="10"/>
    </row>
    <row r="178" spans="1:7">
      <c r="A178" s="10"/>
      <c r="B178" s="10"/>
      <c r="C178" s="10"/>
      <c r="D178" s="10"/>
      <c r="E178" s="10"/>
      <c r="F178" s="10"/>
      <c r="G178" s="10"/>
    </row>
    <row r="179" spans="1:7">
      <c r="A179" s="10"/>
      <c r="B179" s="10"/>
      <c r="C179" s="10"/>
      <c r="D179" s="10"/>
      <c r="E179" s="10"/>
      <c r="F179" s="10"/>
      <c r="G179" s="10"/>
    </row>
    <row r="180" spans="1:7">
      <c r="A180" s="10"/>
      <c r="B180" s="10"/>
      <c r="C180" s="10"/>
      <c r="D180" s="10"/>
      <c r="E180" s="10"/>
      <c r="F180" s="10"/>
      <c r="G180" s="10"/>
    </row>
    <row r="181" spans="1:7">
      <c r="A181" s="10"/>
      <c r="B181" s="10"/>
      <c r="C181" s="10"/>
      <c r="D181" s="10"/>
      <c r="E181" s="10"/>
      <c r="F181" s="10"/>
      <c r="G181" s="10"/>
    </row>
    <row r="182" spans="1:7">
      <c r="A182" s="10"/>
      <c r="B182" s="10"/>
      <c r="C182" s="10"/>
      <c r="D182" s="10"/>
      <c r="E182" s="10"/>
      <c r="F182" s="10"/>
      <c r="G182" s="10"/>
    </row>
    <row r="183" spans="1:7">
      <c r="A183" s="10"/>
      <c r="B183" s="10"/>
      <c r="C183" s="10"/>
      <c r="D183" s="10"/>
      <c r="E183" s="10"/>
      <c r="F183" s="10"/>
      <c r="G183" s="10"/>
    </row>
    <row r="184" spans="1:7">
      <c r="A184" s="10"/>
      <c r="B184" s="10"/>
      <c r="C184" s="10"/>
      <c r="D184" s="10"/>
      <c r="E184" s="10"/>
      <c r="F184" s="10"/>
      <c r="G184" s="10"/>
    </row>
    <row r="185" spans="1:7">
      <c r="A185" s="10"/>
      <c r="B185" s="10"/>
      <c r="C185" s="10"/>
      <c r="D185" s="10"/>
      <c r="E185" s="10"/>
      <c r="F185" s="10"/>
      <c r="G185" s="10"/>
    </row>
    <row r="186" spans="1:7">
      <c r="A186" s="10"/>
      <c r="B186" s="10"/>
      <c r="C186" s="10"/>
      <c r="D186" s="10"/>
      <c r="E186" s="10"/>
      <c r="F186" s="10"/>
      <c r="G186" s="10"/>
    </row>
    <row r="187" spans="1:7">
      <c r="A187" s="10"/>
      <c r="B187" s="10"/>
      <c r="C187" s="10"/>
      <c r="D187" s="10"/>
      <c r="E187" s="10"/>
      <c r="F187" s="10"/>
      <c r="G187" s="10"/>
    </row>
    <row r="188" spans="1:7">
      <c r="A188" s="10"/>
      <c r="B188" s="10"/>
      <c r="C188" s="10"/>
      <c r="D188" s="10"/>
      <c r="E188" s="10"/>
      <c r="F188" s="10"/>
      <c r="G188" s="10"/>
    </row>
    <row r="189" spans="1:7">
      <c r="A189" s="10"/>
      <c r="B189" s="10"/>
      <c r="C189" s="10"/>
      <c r="D189" s="10"/>
      <c r="E189" s="10"/>
      <c r="F189" s="10"/>
      <c r="G189" s="10"/>
    </row>
    <row r="190" spans="1:7">
      <c r="A190" s="10"/>
      <c r="B190" s="10"/>
      <c r="C190" s="10"/>
      <c r="D190" s="10"/>
      <c r="E190" s="10"/>
      <c r="F190" s="10"/>
      <c r="G190" s="10"/>
    </row>
    <row r="191" spans="1:7">
      <c r="A191" s="10"/>
      <c r="B191" s="10"/>
      <c r="C191" s="10"/>
      <c r="D191" s="10"/>
      <c r="E191" s="10"/>
      <c r="F191" s="10"/>
      <c r="G191" s="10"/>
    </row>
    <row r="192" spans="1:7">
      <c r="A192" s="10"/>
      <c r="B192" s="10"/>
      <c r="C192" s="10"/>
      <c r="D192" s="10"/>
      <c r="E192" s="10"/>
      <c r="F192" s="10"/>
      <c r="G192" s="10"/>
    </row>
    <row r="193" spans="1:7">
      <c r="A193" s="10"/>
      <c r="B193" s="10"/>
      <c r="C193" s="10"/>
      <c r="D193" s="10"/>
      <c r="E193" s="10"/>
      <c r="F193" s="10"/>
      <c r="G193" s="10"/>
    </row>
    <row r="194" spans="1:7">
      <c r="A194" s="10"/>
      <c r="B194" s="10"/>
      <c r="C194" s="10"/>
      <c r="D194" s="10"/>
      <c r="E194" s="10"/>
      <c r="F194" s="10"/>
      <c r="G194" s="10"/>
    </row>
    <row r="195" spans="1:7">
      <c r="A195" s="10"/>
      <c r="B195" s="10"/>
      <c r="C195" s="10"/>
      <c r="D195" s="10"/>
      <c r="E195" s="10"/>
      <c r="F195" s="10"/>
      <c r="G195" s="10"/>
    </row>
    <row r="196" spans="1:7">
      <c r="A196" s="10"/>
      <c r="B196" s="10"/>
      <c r="C196" s="10"/>
      <c r="D196" s="10"/>
      <c r="E196" s="10"/>
      <c r="F196" s="10"/>
      <c r="G196" s="10"/>
    </row>
    <row r="197" spans="1:7">
      <c r="A197" s="10"/>
      <c r="B197" s="10"/>
      <c r="C197" s="10"/>
      <c r="D197" s="10"/>
      <c r="E197" s="10"/>
      <c r="F197" s="10"/>
      <c r="G197" s="10"/>
    </row>
    <row r="198" spans="1:7">
      <c r="A198" s="10"/>
      <c r="B198" s="10"/>
      <c r="C198" s="10"/>
      <c r="D198" s="10"/>
      <c r="E198" s="10"/>
      <c r="F198" s="10"/>
      <c r="G198" s="10"/>
    </row>
    <row r="199" spans="1:7">
      <c r="A199" s="10"/>
      <c r="B199" s="10"/>
      <c r="C199" s="10"/>
      <c r="D199" s="10"/>
      <c r="E199" s="10"/>
      <c r="F199" s="10"/>
      <c r="G199" s="10"/>
    </row>
    <row r="200" spans="1:7">
      <c r="A200" s="10"/>
      <c r="B200" s="10"/>
      <c r="C200" s="10"/>
      <c r="D200" s="10"/>
      <c r="E200" s="10"/>
      <c r="F200" s="10"/>
      <c r="G200" s="10"/>
    </row>
    <row r="201" spans="1:7">
      <c r="A201" s="10"/>
      <c r="B201" s="10"/>
      <c r="C201" s="10"/>
      <c r="D201" s="10"/>
      <c r="E201" s="10"/>
      <c r="F201" s="10"/>
      <c r="G201" s="10"/>
    </row>
    <row r="202" spans="1:7">
      <c r="A202" s="10"/>
      <c r="B202" s="10"/>
      <c r="C202" s="10"/>
      <c r="D202" s="10"/>
      <c r="E202" s="10"/>
      <c r="F202" s="10"/>
      <c r="G202" s="10"/>
    </row>
    <row r="203" spans="1:7">
      <c r="A203" s="10"/>
      <c r="B203" s="10"/>
      <c r="C203" s="10"/>
      <c r="D203" s="10"/>
      <c r="E203" s="10"/>
      <c r="F203" s="10"/>
      <c r="G203" s="10"/>
    </row>
    <row r="204" spans="1:7">
      <c r="A204" s="10"/>
      <c r="B204" s="10"/>
      <c r="C204" s="10"/>
      <c r="D204" s="10"/>
      <c r="E204" s="10"/>
      <c r="F204" s="10"/>
      <c r="G204" s="10"/>
    </row>
    <row r="205" spans="1:7">
      <c r="A205" s="10"/>
      <c r="B205" s="10"/>
      <c r="C205" s="10"/>
      <c r="D205" s="10"/>
      <c r="E205" s="10"/>
      <c r="F205" s="10"/>
      <c r="G205" s="10"/>
    </row>
    <row r="206" spans="1:7">
      <c r="A206" s="10"/>
      <c r="B206" s="10"/>
      <c r="C206" s="10"/>
      <c r="D206" s="10"/>
      <c r="E206" s="10"/>
      <c r="F206" s="10"/>
      <c r="G206" s="10"/>
    </row>
    <row r="207" spans="1:7">
      <c r="A207" s="10"/>
      <c r="B207" s="10"/>
      <c r="C207" s="10"/>
      <c r="D207" s="10"/>
      <c r="E207" s="10"/>
      <c r="F207" s="10"/>
      <c r="G207" s="10"/>
    </row>
    <row r="208" spans="1:7">
      <c r="A208" s="10"/>
      <c r="B208" s="10"/>
      <c r="C208" s="10"/>
      <c r="D208" s="10"/>
      <c r="E208" s="10"/>
      <c r="F208" s="10"/>
      <c r="G208" s="10"/>
    </row>
    <row r="209" spans="1:7">
      <c r="A209" s="10"/>
      <c r="B209" s="10"/>
      <c r="C209" s="10"/>
      <c r="D209" s="10"/>
      <c r="E209" s="10"/>
      <c r="F209" s="10"/>
      <c r="G209" s="10"/>
    </row>
    <row r="210" spans="1:7">
      <c r="A210" s="10"/>
      <c r="B210" s="10"/>
      <c r="C210" s="10"/>
      <c r="D210" s="10"/>
      <c r="E210" s="10"/>
      <c r="F210" s="10"/>
      <c r="G210" s="10"/>
    </row>
    <row r="211" spans="1:7">
      <c r="A211" s="10"/>
      <c r="B211" s="10"/>
      <c r="C211" s="10"/>
      <c r="D211" s="10"/>
      <c r="E211" s="10"/>
      <c r="F211" s="10"/>
      <c r="G211" s="10"/>
    </row>
    <row r="212" spans="1:7">
      <c r="A212" s="10"/>
      <c r="B212" s="10"/>
      <c r="C212" s="10"/>
      <c r="D212" s="10"/>
      <c r="E212" s="10"/>
      <c r="F212" s="10"/>
      <c r="G212" s="10"/>
    </row>
    <row r="213" spans="1:7">
      <c r="A213" s="10"/>
      <c r="B213" s="10"/>
      <c r="C213" s="10"/>
      <c r="D213" s="10"/>
      <c r="E213" s="10"/>
      <c r="F213" s="10"/>
      <c r="G213" s="10"/>
    </row>
    <row r="214" spans="1:7">
      <c r="A214" s="10"/>
      <c r="B214" s="10"/>
      <c r="C214" s="10"/>
      <c r="D214" s="10"/>
      <c r="E214" s="10"/>
      <c r="F214" s="10"/>
      <c r="G214" s="10"/>
    </row>
    <row r="215" spans="1:7">
      <c r="A215" s="10"/>
      <c r="B215" s="10"/>
      <c r="C215" s="10"/>
      <c r="D215" s="10"/>
      <c r="E215" s="10"/>
      <c r="F215" s="10"/>
      <c r="G215" s="10"/>
    </row>
    <row r="216" spans="1:7">
      <c r="A216" s="10"/>
      <c r="B216" s="10"/>
      <c r="C216" s="10"/>
      <c r="D216" s="10"/>
      <c r="E216" s="10"/>
      <c r="F216" s="10"/>
      <c r="G216" s="10"/>
    </row>
    <row r="217" spans="1:7">
      <c r="A217" s="10"/>
      <c r="B217" s="10"/>
      <c r="C217" s="10"/>
      <c r="D217" s="10"/>
      <c r="E217" s="10"/>
      <c r="F217" s="10"/>
      <c r="G217" s="10"/>
    </row>
    <row r="218" spans="1:7">
      <c r="A218" s="10"/>
      <c r="B218" s="10"/>
      <c r="C218" s="10"/>
      <c r="D218" s="10"/>
      <c r="E218" s="10"/>
      <c r="F218" s="10"/>
      <c r="G218" s="10"/>
    </row>
    <row r="219" spans="1:7">
      <c r="A219" s="10"/>
      <c r="B219" s="10"/>
      <c r="C219" s="10"/>
      <c r="D219" s="10"/>
      <c r="E219" s="10"/>
      <c r="F219" s="10"/>
      <c r="G219" s="10"/>
    </row>
    <row r="220" spans="1:7">
      <c r="A220" s="10"/>
      <c r="B220" s="10"/>
      <c r="C220" s="10"/>
      <c r="D220" s="10"/>
      <c r="E220" s="10"/>
      <c r="F220" s="10"/>
      <c r="G220" s="10"/>
    </row>
    <row r="221" spans="1:7">
      <c r="A221" s="10"/>
      <c r="B221" s="10"/>
      <c r="C221" s="10"/>
      <c r="D221" s="10"/>
      <c r="E221" s="10"/>
      <c r="F221" s="10"/>
      <c r="G221" s="10"/>
    </row>
    <row r="222" spans="1:7">
      <c r="A222" s="10"/>
      <c r="B222" s="10"/>
      <c r="C222" s="10"/>
      <c r="D222" s="10"/>
      <c r="E222" s="10"/>
      <c r="F222" s="10"/>
      <c r="G222" s="10"/>
    </row>
    <row r="223" spans="1:7">
      <c r="A223" s="10"/>
      <c r="B223" s="10"/>
      <c r="C223" s="10"/>
      <c r="D223" s="10"/>
      <c r="E223" s="10"/>
      <c r="F223" s="10"/>
      <c r="G223" s="10"/>
    </row>
    <row r="224" spans="1:7">
      <c r="A224" s="10"/>
      <c r="B224" s="10"/>
      <c r="C224" s="10"/>
      <c r="D224" s="10"/>
      <c r="E224" s="10"/>
      <c r="F224" s="10"/>
      <c r="G224" s="10"/>
    </row>
    <row r="225" spans="1:7">
      <c r="A225" s="10"/>
      <c r="B225" s="10"/>
      <c r="C225" s="10"/>
      <c r="D225" s="10"/>
      <c r="E225" s="10"/>
      <c r="F225" s="10"/>
      <c r="G225" s="10"/>
    </row>
    <row r="226" spans="1:7">
      <c r="A226" s="10"/>
      <c r="B226" s="10"/>
      <c r="C226" s="10"/>
      <c r="D226" s="10"/>
      <c r="E226" s="10"/>
      <c r="F226" s="10"/>
      <c r="G226" s="10"/>
    </row>
    <row r="227" spans="1:7">
      <c r="A227" s="10"/>
      <c r="B227" s="10"/>
      <c r="C227" s="10"/>
      <c r="D227" s="10"/>
      <c r="E227" s="10"/>
      <c r="F227" s="10"/>
      <c r="G227" s="10"/>
    </row>
    <row r="228" spans="1:7">
      <c r="A228" s="10"/>
      <c r="B228" s="10"/>
      <c r="C228" s="10"/>
      <c r="D228" s="10"/>
      <c r="E228" s="10"/>
      <c r="F228" s="10"/>
      <c r="G228" s="10"/>
    </row>
    <row r="229" spans="1:7">
      <c r="A229" s="10"/>
      <c r="B229" s="10"/>
      <c r="C229" s="10"/>
      <c r="D229" s="10"/>
      <c r="E229" s="10"/>
      <c r="F229" s="10"/>
      <c r="G229" s="10"/>
    </row>
    <row r="230" spans="1:7">
      <c r="A230" s="10"/>
      <c r="B230" s="10"/>
      <c r="C230" s="10"/>
      <c r="D230" s="10"/>
      <c r="E230" s="10"/>
      <c r="F230" s="10"/>
      <c r="G230" s="10"/>
    </row>
    <row r="231" spans="1:7">
      <c r="A231" s="10"/>
      <c r="B231" s="10"/>
      <c r="C231" s="10"/>
      <c r="D231" s="10"/>
      <c r="E231" s="10"/>
      <c r="F231" s="10"/>
      <c r="G231" s="10"/>
    </row>
    <row r="232" spans="1:7">
      <c r="A232" s="10"/>
      <c r="B232" s="10"/>
      <c r="C232" s="10"/>
      <c r="D232" s="10"/>
      <c r="E232" s="10"/>
      <c r="F232" s="10"/>
      <c r="G232" s="10"/>
    </row>
    <row r="233" spans="1:7">
      <c r="A233" s="10"/>
      <c r="B233" s="10"/>
      <c r="C233" s="10"/>
      <c r="D233" s="10"/>
      <c r="E233" s="10"/>
      <c r="F233" s="10"/>
      <c r="G233" s="10"/>
    </row>
    <row r="234" spans="1:7">
      <c r="A234" s="10"/>
      <c r="B234" s="10"/>
      <c r="C234" s="10"/>
      <c r="D234" s="10"/>
      <c r="E234" s="10"/>
      <c r="F234" s="10"/>
      <c r="G234" s="10"/>
    </row>
    <row r="235" spans="1:7">
      <c r="A235" s="10"/>
      <c r="B235" s="10"/>
      <c r="C235" s="10"/>
      <c r="D235" s="10"/>
      <c r="E235" s="10"/>
      <c r="F235" s="10"/>
      <c r="G235" s="10"/>
    </row>
    <row r="236" spans="1:7">
      <c r="A236" s="10"/>
      <c r="B236" s="10"/>
      <c r="C236" s="10"/>
      <c r="D236" s="10"/>
      <c r="E236" s="10"/>
      <c r="F236" s="10"/>
      <c r="G236" s="10"/>
    </row>
    <row r="237" spans="1:7">
      <c r="A237" s="10"/>
      <c r="B237" s="10"/>
      <c r="C237" s="10"/>
      <c r="D237" s="10"/>
      <c r="E237" s="10"/>
      <c r="F237" s="10"/>
      <c r="G237" s="10"/>
    </row>
    <row r="238" spans="1:7">
      <c r="A238" s="10"/>
      <c r="B238" s="10"/>
      <c r="C238" s="10"/>
      <c r="D238" s="10"/>
      <c r="E238" s="10"/>
      <c r="F238" s="10"/>
      <c r="G238" s="10"/>
    </row>
    <row r="239" spans="1:7">
      <c r="A239" s="10"/>
      <c r="B239" s="10"/>
      <c r="C239" s="10"/>
      <c r="D239" s="10"/>
      <c r="E239" s="10"/>
      <c r="F239" s="10"/>
      <c r="G239" s="10"/>
    </row>
    <row r="240" spans="1:7">
      <c r="A240" s="10"/>
      <c r="B240" s="10"/>
      <c r="C240" s="10"/>
      <c r="D240" s="10"/>
      <c r="E240" s="10"/>
      <c r="F240" s="10"/>
      <c r="G240" s="10"/>
    </row>
    <row r="241" spans="1:7">
      <c r="A241" s="10"/>
      <c r="B241" s="10"/>
      <c r="C241" s="10"/>
      <c r="D241" s="10"/>
      <c r="E241" s="10"/>
      <c r="F241" s="10"/>
      <c r="G241" s="10"/>
    </row>
    <row r="242" spans="1:7">
      <c r="A242" s="10"/>
      <c r="B242" s="10"/>
      <c r="C242" s="10"/>
      <c r="D242" s="10"/>
      <c r="E242" s="10"/>
      <c r="F242" s="10"/>
      <c r="G242" s="10"/>
    </row>
    <row r="243" spans="1:7">
      <c r="A243" s="10"/>
      <c r="B243" s="10"/>
      <c r="C243" s="10"/>
      <c r="D243" s="10"/>
      <c r="E243" s="10"/>
      <c r="F243" s="10"/>
      <c r="G243" s="10"/>
    </row>
    <row r="244" spans="1:7">
      <c r="A244" s="10"/>
      <c r="B244" s="10"/>
      <c r="C244" s="10"/>
      <c r="D244" s="10"/>
      <c r="E244" s="10"/>
      <c r="F244" s="10"/>
      <c r="G244" s="10"/>
    </row>
    <row r="245" spans="1:7">
      <c r="A245" s="10"/>
      <c r="B245" s="10"/>
      <c r="C245" s="10"/>
      <c r="D245" s="10"/>
      <c r="E245" s="10"/>
      <c r="F245" s="10"/>
      <c r="G245" s="10"/>
    </row>
    <row r="246" spans="1:7">
      <c r="A246" s="10"/>
      <c r="B246" s="10"/>
      <c r="C246" s="10"/>
      <c r="D246" s="10"/>
      <c r="E246" s="10"/>
      <c r="F246" s="10"/>
      <c r="G246" s="10"/>
    </row>
    <row r="247" spans="1:7">
      <c r="A247" s="10"/>
      <c r="B247" s="10"/>
      <c r="C247" s="10"/>
      <c r="D247" s="10"/>
      <c r="E247" s="10"/>
      <c r="F247" s="10"/>
      <c r="G247" s="10"/>
    </row>
    <row r="248" spans="1:7">
      <c r="A248" s="10"/>
      <c r="B248" s="10"/>
      <c r="C248" s="10"/>
      <c r="D248" s="10"/>
      <c r="E248" s="10"/>
      <c r="F248" s="10"/>
      <c r="G248" s="10"/>
    </row>
    <row r="249" spans="1:7">
      <c r="A249" s="10"/>
      <c r="B249" s="10"/>
      <c r="C249" s="10"/>
      <c r="D249" s="10"/>
      <c r="E249" s="10"/>
      <c r="F249" s="10"/>
      <c r="G249" s="10"/>
    </row>
    <row r="250" spans="1:7">
      <c r="A250" s="10"/>
      <c r="B250" s="10"/>
      <c r="C250" s="10"/>
      <c r="D250" s="10"/>
      <c r="E250" s="10"/>
      <c r="F250" s="10"/>
      <c r="G250" s="10"/>
    </row>
    <row r="251" spans="1:7">
      <c r="A251" s="10"/>
      <c r="B251" s="10"/>
      <c r="C251" s="10"/>
      <c r="D251" s="10"/>
      <c r="E251" s="10"/>
      <c r="F251" s="10"/>
      <c r="G251" s="10"/>
    </row>
    <row r="252" spans="1:7">
      <c r="A252" s="10"/>
      <c r="B252" s="10"/>
      <c r="C252" s="10"/>
      <c r="D252" s="10"/>
      <c r="E252" s="10"/>
      <c r="F252" s="10"/>
      <c r="G252" s="10"/>
    </row>
    <row r="253" spans="1:7">
      <c r="A253" s="10"/>
      <c r="B253" s="10"/>
      <c r="C253" s="10"/>
      <c r="D253" s="10"/>
      <c r="E253" s="10"/>
      <c r="F253" s="10"/>
      <c r="G253" s="10"/>
    </row>
    <row r="254" spans="1:7">
      <c r="A254" s="10"/>
      <c r="B254" s="10"/>
      <c r="C254" s="10"/>
      <c r="D254" s="10"/>
      <c r="E254" s="10"/>
      <c r="F254" s="10"/>
      <c r="G254" s="10"/>
    </row>
    <row r="255" spans="1:7">
      <c r="A255" s="10"/>
      <c r="B255" s="10"/>
      <c r="C255" s="10"/>
      <c r="D255" s="10"/>
      <c r="E255" s="10"/>
      <c r="F255" s="10"/>
      <c r="G255" s="10"/>
    </row>
    <row r="256" spans="1:7">
      <c r="A256" s="10"/>
      <c r="B256" s="10"/>
      <c r="C256" s="10"/>
      <c r="D256" s="10"/>
      <c r="E256" s="10"/>
      <c r="F256" s="10"/>
      <c r="G256" s="10"/>
    </row>
    <row r="257" spans="1:7">
      <c r="A257" s="10"/>
      <c r="B257" s="10"/>
      <c r="C257" s="10"/>
      <c r="D257" s="10"/>
      <c r="E257" s="10"/>
      <c r="F257" s="10"/>
      <c r="G257" s="10"/>
    </row>
    <row r="258" spans="1:7">
      <c r="A258" s="10"/>
      <c r="B258" s="10"/>
      <c r="C258" s="10"/>
      <c r="D258" s="10"/>
      <c r="E258" s="10"/>
      <c r="F258" s="10"/>
      <c r="G258" s="10"/>
    </row>
    <row r="259" spans="1:7">
      <c r="A259" s="10"/>
      <c r="B259" s="10"/>
      <c r="C259" s="10"/>
      <c r="D259" s="10"/>
      <c r="E259" s="10"/>
      <c r="F259" s="10"/>
      <c r="G259" s="10"/>
    </row>
    <row r="260" spans="1:7">
      <c r="A260" s="10"/>
      <c r="B260" s="10"/>
      <c r="C260" s="10"/>
      <c r="D260" s="10"/>
      <c r="E260" s="10"/>
      <c r="F260" s="10"/>
      <c r="G260" s="10"/>
    </row>
    <row r="261" spans="1:7">
      <c r="A261" s="10"/>
      <c r="B261" s="10"/>
      <c r="C261" s="10"/>
      <c r="D261" s="10"/>
      <c r="E261" s="10"/>
      <c r="F261" s="10"/>
      <c r="G261" s="10"/>
    </row>
    <row r="262" spans="1:7">
      <c r="A262" s="10"/>
      <c r="B262" s="10"/>
      <c r="C262" s="10"/>
      <c r="D262" s="10"/>
      <c r="E262" s="10"/>
      <c r="F262" s="10"/>
      <c r="G262" s="10"/>
    </row>
    <row r="263" spans="1:7">
      <c r="A263" s="10"/>
      <c r="B263" s="10"/>
      <c r="C263" s="10"/>
      <c r="D263" s="10"/>
      <c r="E263" s="10"/>
      <c r="F263" s="10"/>
      <c r="G263" s="10"/>
    </row>
    <row r="264" spans="1:7">
      <c r="A264" s="10"/>
      <c r="B264" s="10"/>
      <c r="C264" s="10"/>
      <c r="D264" s="10"/>
      <c r="E264" s="10"/>
      <c r="F264" s="10"/>
      <c r="G264" s="10"/>
    </row>
    <row r="265" spans="1:7">
      <c r="A265" s="10"/>
      <c r="B265" s="10"/>
      <c r="C265" s="10"/>
      <c r="D265" s="10"/>
      <c r="E265" s="10"/>
      <c r="F265" s="10"/>
      <c r="G265" s="10"/>
    </row>
    <row r="266" spans="1:7">
      <c r="A266" s="10"/>
      <c r="B266" s="10"/>
      <c r="C266" s="10"/>
      <c r="D266" s="10"/>
      <c r="E266" s="10"/>
      <c r="F266" s="10"/>
      <c r="G266" s="10"/>
    </row>
    <row r="267" spans="1:7">
      <c r="A267" s="10"/>
      <c r="B267" s="10"/>
      <c r="C267" s="10"/>
      <c r="D267" s="10"/>
      <c r="E267" s="10"/>
      <c r="F267" s="10"/>
      <c r="G267" s="10"/>
    </row>
    <row r="268" spans="1:7">
      <c r="A268" s="10"/>
      <c r="B268" s="10"/>
      <c r="C268" s="10"/>
      <c r="D268" s="10"/>
      <c r="E268" s="10"/>
      <c r="F268" s="10"/>
      <c r="G268" s="10"/>
    </row>
    <row r="269" spans="1:7">
      <c r="A269" s="10"/>
      <c r="B269" s="10"/>
      <c r="C269" s="10"/>
      <c r="D269" s="10"/>
      <c r="E269" s="10"/>
      <c r="F269" s="10"/>
      <c r="G269" s="10"/>
    </row>
    <row r="270" spans="1:7">
      <c r="A270" s="10"/>
      <c r="B270" s="10"/>
      <c r="C270" s="10"/>
      <c r="D270" s="10"/>
      <c r="E270" s="10"/>
      <c r="F270" s="10"/>
      <c r="G270" s="10"/>
    </row>
    <row r="271" spans="1:7">
      <c r="A271" s="10"/>
      <c r="B271" s="10"/>
      <c r="C271" s="10"/>
      <c r="D271" s="10"/>
      <c r="E271" s="10"/>
      <c r="F271" s="10"/>
      <c r="G271" s="10"/>
    </row>
    <row r="272" spans="1:7">
      <c r="A272" s="10"/>
      <c r="B272" s="10"/>
      <c r="C272" s="10"/>
      <c r="D272" s="10"/>
      <c r="E272" s="10"/>
      <c r="F272" s="10"/>
      <c r="G272" s="10"/>
    </row>
    <row r="273" spans="1:7">
      <c r="A273" s="10"/>
      <c r="B273" s="10"/>
      <c r="C273" s="10"/>
      <c r="D273" s="10"/>
      <c r="E273" s="10"/>
      <c r="F273" s="10"/>
      <c r="G273" s="10"/>
    </row>
    <row r="274" spans="1:7">
      <c r="A274" s="10"/>
      <c r="B274" s="10"/>
      <c r="C274" s="10"/>
      <c r="D274" s="10"/>
      <c r="E274" s="10"/>
      <c r="F274" s="10"/>
      <c r="G274" s="10"/>
    </row>
    <row r="275" spans="1:7">
      <c r="A275" s="10"/>
      <c r="B275" s="10"/>
      <c r="C275" s="10"/>
      <c r="D275" s="10"/>
      <c r="E275" s="10"/>
      <c r="F275" s="10"/>
      <c r="G275" s="10"/>
    </row>
    <row r="276" spans="1:7">
      <c r="A276" s="10"/>
      <c r="B276" s="10"/>
      <c r="C276" s="10"/>
      <c r="D276" s="10"/>
      <c r="E276" s="10"/>
      <c r="F276" s="10"/>
      <c r="G276" s="10"/>
    </row>
    <row r="277" spans="1:7">
      <c r="A277" s="10"/>
      <c r="B277" s="10"/>
      <c r="C277" s="10"/>
      <c r="D277" s="10"/>
      <c r="E277" s="10"/>
      <c r="F277" s="10"/>
      <c r="G277" s="10"/>
    </row>
    <row r="278" spans="1:7">
      <c r="A278" s="10"/>
      <c r="B278" s="10"/>
      <c r="C278" s="10"/>
      <c r="D278" s="10"/>
      <c r="E278" s="10"/>
      <c r="F278" s="10"/>
      <c r="G278" s="10"/>
    </row>
    <row r="279" spans="1:7">
      <c r="A279" s="10"/>
      <c r="B279" s="10"/>
      <c r="C279" s="10"/>
      <c r="D279" s="10"/>
      <c r="E279" s="10"/>
      <c r="F279" s="10"/>
      <c r="G279" s="10"/>
    </row>
    <row r="280" spans="1:7">
      <c r="A280" s="10"/>
      <c r="B280" s="10"/>
      <c r="C280" s="10"/>
      <c r="D280" s="10"/>
      <c r="E280" s="10"/>
      <c r="F280" s="10"/>
      <c r="G280" s="10"/>
    </row>
    <row r="281" spans="1:7">
      <c r="A281" s="10"/>
      <c r="B281" s="10"/>
      <c r="C281" s="10"/>
      <c r="D281" s="10"/>
      <c r="E281" s="10"/>
      <c r="F281" s="10"/>
      <c r="G281" s="10"/>
    </row>
    <row r="282" spans="1:7">
      <c r="A282" s="10"/>
      <c r="B282" s="10"/>
      <c r="C282" s="10"/>
      <c r="D282" s="10"/>
      <c r="E282" s="10"/>
      <c r="F282" s="10"/>
      <c r="G282" s="10"/>
    </row>
    <row r="283" spans="1:7">
      <c r="A283" s="10"/>
      <c r="B283" s="10"/>
      <c r="C283" s="10"/>
      <c r="D283" s="10"/>
      <c r="E283" s="10"/>
      <c r="F283" s="10"/>
      <c r="G283" s="10"/>
    </row>
    <row r="284" spans="1:7">
      <c r="A284" s="10"/>
      <c r="B284" s="10"/>
      <c r="C284" s="10"/>
      <c r="D284" s="10"/>
      <c r="E284" s="10"/>
      <c r="F284" s="10"/>
      <c r="G284" s="10"/>
    </row>
    <row r="285" spans="1:7">
      <c r="A285" s="10"/>
      <c r="B285" s="10"/>
      <c r="C285" s="10"/>
      <c r="D285" s="10"/>
      <c r="E285" s="10"/>
      <c r="F285" s="10"/>
      <c r="G285" s="10"/>
    </row>
    <row r="286" spans="1:7">
      <c r="A286" s="10"/>
      <c r="B286" s="10"/>
      <c r="C286" s="10"/>
      <c r="D286" s="10"/>
      <c r="E286" s="10"/>
      <c r="F286" s="10"/>
      <c r="G286" s="10"/>
    </row>
    <row r="287" spans="1:7">
      <c r="A287" s="10"/>
      <c r="B287" s="10"/>
      <c r="C287" s="10"/>
      <c r="D287" s="10"/>
      <c r="E287" s="10"/>
      <c r="F287" s="10"/>
      <c r="G287" s="10"/>
    </row>
    <row r="288" spans="1:7">
      <c r="A288" s="10"/>
      <c r="B288" s="10"/>
      <c r="C288" s="10"/>
      <c r="D288" s="10"/>
      <c r="E288" s="10"/>
      <c r="F288" s="10"/>
      <c r="G288" s="10"/>
    </row>
    <row r="289" spans="1:7">
      <c r="A289" s="10"/>
      <c r="B289" s="10"/>
      <c r="C289" s="10"/>
      <c r="D289" s="10"/>
      <c r="E289" s="10"/>
      <c r="F289" s="10"/>
      <c r="G289" s="10"/>
    </row>
    <row r="290" spans="1:7">
      <c r="A290" s="10"/>
      <c r="B290" s="10"/>
      <c r="C290" s="10"/>
      <c r="D290" s="10"/>
      <c r="E290" s="10"/>
      <c r="F290" s="10"/>
      <c r="G290" s="10"/>
    </row>
    <row r="291" spans="1:7">
      <c r="A291" s="10"/>
      <c r="B291" s="10"/>
      <c r="C291" s="10"/>
      <c r="D291" s="10"/>
      <c r="E291" s="10"/>
      <c r="F291" s="10"/>
      <c r="G291" s="10"/>
    </row>
    <row r="292" spans="1:7">
      <c r="A292" s="10"/>
      <c r="B292" s="10"/>
      <c r="C292" s="10"/>
      <c r="D292" s="10"/>
      <c r="E292" s="10"/>
      <c r="F292" s="10"/>
      <c r="G292" s="10"/>
    </row>
    <row r="293" spans="1:7">
      <c r="A293" s="10"/>
      <c r="B293" s="10"/>
      <c r="C293" s="10"/>
      <c r="D293" s="10"/>
      <c r="E293" s="10"/>
      <c r="F293" s="10"/>
      <c r="G293" s="10"/>
    </row>
    <row r="294" spans="1:7">
      <c r="A294" s="10"/>
      <c r="B294" s="10"/>
      <c r="C294" s="10"/>
      <c r="D294" s="10"/>
      <c r="E294" s="10"/>
      <c r="F294" s="10"/>
      <c r="G294" s="10"/>
    </row>
    <row r="295" spans="1:7">
      <c r="A295" s="10"/>
      <c r="B295" s="10"/>
      <c r="C295" s="10"/>
      <c r="D295" s="10"/>
      <c r="E295" s="10"/>
      <c r="F295" s="10"/>
      <c r="G295" s="10"/>
    </row>
    <row r="296" spans="1:7">
      <c r="A296" s="10"/>
      <c r="B296" s="10"/>
      <c r="C296" s="10"/>
      <c r="D296" s="10"/>
      <c r="E296" s="10"/>
      <c r="F296" s="10"/>
      <c r="G296" s="10"/>
    </row>
    <row r="297" spans="1:7">
      <c r="A297" s="10"/>
      <c r="B297" s="10"/>
      <c r="C297" s="10"/>
      <c r="D297" s="10"/>
      <c r="E297" s="10"/>
      <c r="F297" s="10"/>
      <c r="G297" s="10"/>
    </row>
    <row r="298" spans="1:7">
      <c r="A298" s="10"/>
      <c r="B298" s="10"/>
      <c r="C298" s="10"/>
      <c r="D298" s="10"/>
      <c r="E298" s="10"/>
      <c r="F298" s="10"/>
      <c r="G298" s="10"/>
    </row>
    <row r="299" spans="1:7">
      <c r="A299" s="10"/>
      <c r="B299" s="10"/>
      <c r="C299" s="10"/>
      <c r="D299" s="10"/>
      <c r="E299" s="10"/>
      <c r="F299" s="10"/>
      <c r="G299" s="10"/>
    </row>
    <row r="300" spans="1:7">
      <c r="A300" s="10"/>
      <c r="B300" s="10"/>
      <c r="C300" s="10"/>
      <c r="D300" s="10"/>
      <c r="E300" s="10"/>
      <c r="F300" s="10"/>
      <c r="G300" s="10"/>
    </row>
    <row r="301" spans="1:7">
      <c r="A301" s="10"/>
      <c r="B301" s="10"/>
      <c r="C301" s="10"/>
      <c r="D301" s="10"/>
      <c r="E301" s="10"/>
      <c r="F301" s="10"/>
      <c r="G301" s="10"/>
    </row>
    <row r="302" spans="1:7">
      <c r="A302" s="10"/>
      <c r="B302" s="10"/>
      <c r="C302" s="10"/>
      <c r="D302" s="10"/>
      <c r="E302" s="10"/>
      <c r="F302" s="10"/>
      <c r="G302" s="10"/>
    </row>
    <row r="303" spans="1:7">
      <c r="A303" s="10"/>
      <c r="B303" s="10"/>
      <c r="C303" s="10"/>
      <c r="D303" s="10"/>
      <c r="E303" s="10"/>
      <c r="F303" s="10"/>
      <c r="G303" s="10"/>
    </row>
    <row r="304" spans="1:7">
      <c r="A304" s="10"/>
      <c r="B304" s="10"/>
      <c r="C304" s="10"/>
      <c r="D304" s="10"/>
      <c r="E304" s="10"/>
      <c r="F304" s="10"/>
      <c r="G304" s="10"/>
    </row>
    <row r="305" spans="1:7">
      <c r="A305" s="10"/>
      <c r="B305" s="10"/>
      <c r="C305" s="10"/>
      <c r="D305" s="10"/>
      <c r="E305" s="10"/>
      <c r="F305" s="10"/>
      <c r="G305" s="10"/>
    </row>
    <row r="306" spans="1:7">
      <c r="A306" s="10"/>
      <c r="B306" s="10"/>
      <c r="C306" s="10"/>
      <c r="D306" s="10"/>
      <c r="E306" s="10"/>
      <c r="F306" s="10"/>
      <c r="G306" s="10"/>
    </row>
    <row r="307" spans="1:7">
      <c r="A307" s="10"/>
      <c r="B307" s="10"/>
      <c r="C307" s="10"/>
      <c r="D307" s="10"/>
      <c r="E307" s="10"/>
      <c r="F307" s="10"/>
      <c r="G307" s="10"/>
    </row>
    <row r="308" spans="1:7">
      <c r="A308" s="10"/>
      <c r="B308" s="10"/>
      <c r="C308" s="10"/>
      <c r="D308" s="10"/>
      <c r="E308" s="10"/>
      <c r="F308" s="10"/>
      <c r="G308" s="10"/>
    </row>
  </sheetData>
  <mergeCells count="2">
    <mergeCell ref="C27:E27"/>
    <mergeCell ref="C33:E33"/>
  </mergeCells>
  <pageMargins left="0.70866141732283472" right="0.70866141732283472" top="0.74803149606299213" bottom="0.74803149606299213" header="0.31496062992125984" footer="0.31496062992125984"/>
  <pageSetup paperSize="9" scale="74" fitToHeight="0" orientation="portrait" r:id="rId1"/>
  <rowBreaks count="1" manualBreakCount="1">
    <brk id="3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view="pageBreakPreview" zoomScaleSheetLayoutView="100" workbookViewId="0">
      <selection activeCell="E1" sqref="E1:F1048576"/>
    </sheetView>
  </sheetViews>
  <sheetFormatPr defaultColWidth="9.140625" defaultRowHeight="12.75"/>
  <cols>
    <col min="1" max="2" width="9.42578125" style="18" bestFit="1" customWidth="1"/>
    <col min="3" max="3" width="50.7109375" style="12" customWidth="1"/>
    <col min="4" max="4" width="7.42578125" style="18" bestFit="1" customWidth="1"/>
    <col min="5" max="5" width="10.7109375" style="16" bestFit="1" customWidth="1"/>
    <col min="6" max="6" width="11.85546875" style="16" customWidth="1"/>
    <col min="7" max="7" width="16.85546875" style="16" customWidth="1"/>
    <col min="8" max="8" width="15.140625" style="10" bestFit="1" customWidth="1"/>
    <col min="9" max="16384" width="9.140625" style="10"/>
  </cols>
  <sheetData>
    <row r="1" spans="1:9">
      <c r="A1" s="10" t="s">
        <v>737</v>
      </c>
      <c r="B1" s="21"/>
      <c r="C1" s="22"/>
      <c r="D1" s="22"/>
      <c r="E1" s="21"/>
      <c r="F1" s="21"/>
      <c r="G1" s="21"/>
      <c r="H1" s="9"/>
    </row>
    <row r="2" spans="1:9">
      <c r="A2" s="21" t="s">
        <v>736</v>
      </c>
      <c r="B2" s="21"/>
      <c r="C2" s="21"/>
      <c r="D2" s="22"/>
      <c r="E2" s="21"/>
      <c r="F2" s="21"/>
      <c r="G2" s="224" t="s">
        <v>670</v>
      </c>
      <c r="H2" s="9"/>
      <c r="I2" s="10">
        <f>65.2-53.11</f>
        <v>12.090000000000003</v>
      </c>
    </row>
    <row r="3" spans="1:9">
      <c r="A3" s="25"/>
      <c r="B3" s="25"/>
      <c r="C3" s="25"/>
      <c r="D3" s="26"/>
      <c r="E3" s="25"/>
      <c r="F3" s="25"/>
      <c r="G3" s="25"/>
      <c r="H3" s="9"/>
    </row>
    <row r="4" spans="1:9" s="24" customFormat="1" ht="38.25">
      <c r="A4" s="26" t="s">
        <v>70</v>
      </c>
      <c r="B4" s="26" t="s">
        <v>669</v>
      </c>
      <c r="C4" s="11" t="s">
        <v>71</v>
      </c>
      <c r="D4" s="26" t="s">
        <v>72</v>
      </c>
      <c r="E4" s="27" t="s">
        <v>73</v>
      </c>
      <c r="F4" s="27" t="s">
        <v>74</v>
      </c>
      <c r="G4" s="27" t="s">
        <v>75</v>
      </c>
      <c r="H4" s="23"/>
    </row>
    <row r="5" spans="1:9" ht="51">
      <c r="A5" s="26" t="s">
        <v>11</v>
      </c>
      <c r="B5" s="17" t="s">
        <v>9</v>
      </c>
      <c r="C5" s="11" t="s">
        <v>3</v>
      </c>
      <c r="D5" s="17"/>
      <c r="E5" s="13"/>
      <c r="F5" s="13"/>
      <c r="G5" s="13"/>
      <c r="H5" s="9"/>
    </row>
    <row r="6" spans="1:9" ht="114.75">
      <c r="A6" s="19" t="s">
        <v>131</v>
      </c>
      <c r="B6" s="2" t="s">
        <v>76</v>
      </c>
      <c r="C6" s="3" t="s">
        <v>142</v>
      </c>
      <c r="D6" s="17" t="s">
        <v>146</v>
      </c>
      <c r="E6" s="13">
        <f>[3]Road!$G$37+'[3]Curve Estimate (2)'!$G$39</f>
        <v>96738.650000000009</v>
      </c>
      <c r="F6" s="315">
        <f>[3]Road!$I$37</f>
        <v>7.82</v>
      </c>
      <c r="G6" s="13">
        <f>E6*F6</f>
        <v>756496.24300000013</v>
      </c>
      <c r="H6" s="9"/>
    </row>
    <row r="7" spans="1:9" ht="63.75">
      <c r="A7" s="19" t="s">
        <v>133</v>
      </c>
      <c r="B7" s="4">
        <v>2.1</v>
      </c>
      <c r="C7" s="3" t="s">
        <v>94</v>
      </c>
      <c r="D7" s="4"/>
      <c r="E7" s="15"/>
      <c r="F7" s="14"/>
      <c r="G7" s="13"/>
      <c r="H7" s="9"/>
    </row>
    <row r="8" spans="1:9">
      <c r="A8" s="19" t="s">
        <v>77</v>
      </c>
      <c r="B8" s="5" t="s">
        <v>33</v>
      </c>
      <c r="C8" s="3" t="s">
        <v>95</v>
      </c>
      <c r="D8" s="5" t="s">
        <v>144</v>
      </c>
      <c r="E8" s="15"/>
      <c r="F8" s="14"/>
      <c r="G8" s="13">
        <f t="shared" ref="G8:G35" si="0">E8*F8</f>
        <v>0</v>
      </c>
      <c r="H8" s="9"/>
    </row>
    <row r="9" spans="1:9">
      <c r="A9" s="19" t="s">
        <v>81</v>
      </c>
      <c r="B9" s="5" t="s">
        <v>34</v>
      </c>
      <c r="C9" s="3" t="s">
        <v>96</v>
      </c>
      <c r="D9" s="5" t="s">
        <v>144</v>
      </c>
      <c r="E9" s="15"/>
      <c r="F9" s="14"/>
      <c r="G9" s="13">
        <f t="shared" si="0"/>
        <v>0</v>
      </c>
      <c r="H9" s="9"/>
    </row>
    <row r="10" spans="1:9">
      <c r="A10" s="19" t="s">
        <v>84</v>
      </c>
      <c r="B10" s="5" t="s">
        <v>35</v>
      </c>
      <c r="C10" s="3" t="s">
        <v>97</v>
      </c>
      <c r="D10" s="5" t="s">
        <v>144</v>
      </c>
      <c r="E10" s="15"/>
      <c r="F10" s="14"/>
      <c r="G10" s="13">
        <f t="shared" si="0"/>
        <v>0</v>
      </c>
      <c r="H10" s="9"/>
    </row>
    <row r="11" spans="1:9">
      <c r="A11" s="19" t="s">
        <v>87</v>
      </c>
      <c r="B11" s="5" t="s">
        <v>36</v>
      </c>
      <c r="C11" s="3" t="s">
        <v>98</v>
      </c>
      <c r="D11" s="5" t="s">
        <v>144</v>
      </c>
      <c r="E11" s="15"/>
      <c r="F11" s="14"/>
      <c r="G11" s="13">
        <f t="shared" si="0"/>
        <v>0</v>
      </c>
      <c r="H11" s="9"/>
    </row>
    <row r="12" spans="1:9" ht="51">
      <c r="A12" s="19" t="s">
        <v>132</v>
      </c>
      <c r="B12" s="4">
        <v>3.32</v>
      </c>
      <c r="C12" s="3" t="s">
        <v>107</v>
      </c>
      <c r="D12" s="2" t="s">
        <v>80</v>
      </c>
      <c r="E12" s="15">
        <f>[3]Road!$G$42</f>
        <v>952307.01149999991</v>
      </c>
      <c r="F12" s="315">
        <f>[3]Road!$I$42</f>
        <v>213.5</v>
      </c>
      <c r="G12" s="13">
        <f t="shared" si="0"/>
        <v>203317546.95524997</v>
      </c>
      <c r="H12" s="9"/>
    </row>
    <row r="13" spans="1:9" ht="76.5">
      <c r="A13" s="19" t="s">
        <v>134</v>
      </c>
      <c r="B13" s="4">
        <v>3.33</v>
      </c>
      <c r="C13" s="3" t="s">
        <v>108</v>
      </c>
      <c r="D13" s="2" t="s">
        <v>80</v>
      </c>
      <c r="E13" s="15">
        <f>[3]Road!$G$43</f>
        <v>112036.11900000001</v>
      </c>
      <c r="F13" s="315">
        <f>[3]Road!$I$43</f>
        <v>307.61</v>
      </c>
      <c r="G13" s="13">
        <f t="shared" si="0"/>
        <v>34463430.565590002</v>
      </c>
      <c r="H13" s="9"/>
    </row>
    <row r="14" spans="1:9" ht="63.75">
      <c r="A14" s="19" t="s">
        <v>135</v>
      </c>
      <c r="B14" s="4" t="s">
        <v>305</v>
      </c>
      <c r="C14" s="3" t="s">
        <v>109</v>
      </c>
      <c r="D14" s="5" t="s">
        <v>80</v>
      </c>
      <c r="E14" s="15">
        <f>[3]Road!$G$44</f>
        <v>56018.059500000003</v>
      </c>
      <c r="F14" s="14">
        <f>[3]Road!$I$44</f>
        <v>427.33</v>
      </c>
      <c r="G14" s="13">
        <f t="shared" si="0"/>
        <v>23938197.366135001</v>
      </c>
      <c r="H14" s="9"/>
    </row>
    <row r="15" spans="1:9" ht="89.25">
      <c r="A15" s="19" t="s">
        <v>136</v>
      </c>
      <c r="B15" s="4" t="s">
        <v>306</v>
      </c>
      <c r="C15" s="3" t="s">
        <v>110</v>
      </c>
      <c r="D15" s="5" t="s">
        <v>80</v>
      </c>
      <c r="E15" s="15">
        <v>0</v>
      </c>
      <c r="F15" s="14">
        <v>0</v>
      </c>
      <c r="G15" s="13">
        <f t="shared" si="0"/>
        <v>0</v>
      </c>
      <c r="H15" s="9"/>
    </row>
    <row r="16" spans="1:9" ht="76.5">
      <c r="A16" s="19" t="s">
        <v>137</v>
      </c>
      <c r="B16" s="5">
        <v>3.17</v>
      </c>
      <c r="C16" s="3" t="s">
        <v>111</v>
      </c>
      <c r="D16" s="5" t="s">
        <v>80</v>
      </c>
      <c r="E16" s="15">
        <f>[3]Road!$G$56</f>
        <v>51031.59</v>
      </c>
      <c r="F16" s="315">
        <f>[3]Road!$I$56</f>
        <v>161.80000000000001</v>
      </c>
      <c r="G16" s="13">
        <f t="shared" si="0"/>
        <v>8256911.2620000001</v>
      </c>
      <c r="H16" s="9"/>
    </row>
    <row r="17" spans="1:8" ht="76.5">
      <c r="A17" s="19" t="s">
        <v>138</v>
      </c>
      <c r="B17" s="4" t="s">
        <v>100</v>
      </c>
      <c r="C17" s="3" t="s">
        <v>301</v>
      </c>
      <c r="D17" s="5" t="s">
        <v>80</v>
      </c>
      <c r="E17" s="15"/>
      <c r="F17" s="14"/>
      <c r="G17" s="13"/>
      <c r="H17" s="9"/>
    </row>
    <row r="18" spans="1:8" ht="51">
      <c r="A18" s="19" t="s">
        <v>139</v>
      </c>
      <c r="B18" s="4"/>
      <c r="C18" s="3" t="s">
        <v>671</v>
      </c>
      <c r="D18" s="5" t="s">
        <v>80</v>
      </c>
      <c r="E18" s="15">
        <f>[3]Road!$G$103</f>
        <v>3066.51</v>
      </c>
      <c r="F18" s="315">
        <f>[3]Road!$I$103</f>
        <v>228.52</v>
      </c>
      <c r="G18" s="13">
        <f t="shared" si="0"/>
        <v>700758.86520000012</v>
      </c>
      <c r="H18" s="9"/>
    </row>
    <row r="19" spans="1:8" ht="76.5">
      <c r="A19" s="19" t="s">
        <v>140</v>
      </c>
      <c r="B19" s="6" t="s">
        <v>99</v>
      </c>
      <c r="C19" s="3" t="s">
        <v>112</v>
      </c>
      <c r="D19" s="5" t="s">
        <v>80</v>
      </c>
      <c r="E19" s="15">
        <f>[3]Road!$G$60+'[3]Curve Estimate (2)'!$G$50</f>
        <v>14510.79</v>
      </c>
      <c r="F19" s="315">
        <f>[3]Road!$I$60</f>
        <v>42.42</v>
      </c>
      <c r="G19" s="13">
        <f t="shared" si="0"/>
        <v>615547.71180000005</v>
      </c>
      <c r="H19" s="9"/>
    </row>
    <row r="20" spans="1:8" ht="25.5">
      <c r="A20" s="19" t="s">
        <v>574</v>
      </c>
      <c r="B20" s="6" t="s">
        <v>299</v>
      </c>
      <c r="C20" s="3" t="s">
        <v>298</v>
      </c>
      <c r="D20" s="4" t="s">
        <v>101</v>
      </c>
      <c r="E20" s="15">
        <v>0</v>
      </c>
      <c r="F20" s="14">
        <v>0</v>
      </c>
      <c r="G20" s="13">
        <f t="shared" si="0"/>
        <v>0</v>
      </c>
      <c r="H20" s="9"/>
    </row>
    <row r="21" spans="1:8" ht="63.75">
      <c r="A21" s="20"/>
      <c r="B21" s="6"/>
      <c r="C21" s="28" t="s">
        <v>143</v>
      </c>
      <c r="D21" s="4"/>
      <c r="E21" s="15"/>
      <c r="F21" s="14"/>
      <c r="G21" s="27">
        <f>SUM(G6:G20)</f>
        <v>272048888.96897495</v>
      </c>
      <c r="H21" s="9"/>
    </row>
    <row r="22" spans="1:8" s="30" customFormat="1">
      <c r="A22" s="38" t="s">
        <v>12</v>
      </c>
      <c r="B22" s="31"/>
      <c r="C22" s="39" t="s">
        <v>129</v>
      </c>
      <c r="D22" s="39"/>
      <c r="E22" s="39"/>
      <c r="F22" s="34"/>
      <c r="G22" s="27"/>
      <c r="H22" s="29"/>
    </row>
    <row r="23" spans="1:8" ht="102">
      <c r="A23" s="20" t="s">
        <v>345</v>
      </c>
      <c r="B23" s="7" t="s">
        <v>102</v>
      </c>
      <c r="C23" s="3" t="s">
        <v>673</v>
      </c>
      <c r="D23" s="17" t="s">
        <v>80</v>
      </c>
      <c r="E23" s="13">
        <f>[3]Road!$G$68+'[3]Curve Estimate (2)'!$G$74</f>
        <v>14759.7</v>
      </c>
      <c r="F23" s="315">
        <f>[3]Road!$I$68</f>
        <v>2949.31</v>
      </c>
      <c r="G23" s="13">
        <f t="shared" si="0"/>
        <v>43530930.807000004</v>
      </c>
      <c r="H23" s="9"/>
    </row>
    <row r="24" spans="1:8" ht="102">
      <c r="A24" s="20" t="s">
        <v>672</v>
      </c>
      <c r="B24" s="7"/>
      <c r="C24" s="3" t="s">
        <v>674</v>
      </c>
      <c r="D24" s="17" t="s">
        <v>80</v>
      </c>
      <c r="E24" s="13">
        <f>[3]Road!$G$73+'[3]Curve Estimate (2)'!$G$62</f>
        <v>14698.990000000002</v>
      </c>
      <c r="F24" s="315">
        <f>[3]Road!$I$73</f>
        <v>2998.0940999999998</v>
      </c>
      <c r="G24" s="13">
        <f t="shared" si="0"/>
        <v>44068955.194959</v>
      </c>
      <c r="H24" s="9"/>
    </row>
    <row r="25" spans="1:8" ht="25.5">
      <c r="A25" s="20"/>
      <c r="B25" s="7"/>
      <c r="C25" s="28" t="s">
        <v>343</v>
      </c>
      <c r="D25" s="17"/>
      <c r="E25" s="13"/>
      <c r="F25" s="14"/>
      <c r="G25" s="13">
        <f>SUM(G23:G24)</f>
        <v>87599886.001958996</v>
      </c>
      <c r="H25" s="9"/>
    </row>
    <row r="26" spans="1:8" ht="19.5" customHeight="1">
      <c r="A26" s="32" t="s">
        <v>13</v>
      </c>
      <c r="B26" s="7"/>
      <c r="C26" s="269" t="s">
        <v>324</v>
      </c>
      <c r="D26" s="17"/>
      <c r="E26" s="13"/>
      <c r="F26" s="14"/>
      <c r="G26" s="13"/>
      <c r="H26" s="9"/>
    </row>
    <row r="27" spans="1:8" ht="95.25" customHeight="1">
      <c r="A27" s="20" t="s">
        <v>288</v>
      </c>
      <c r="B27" s="7">
        <v>4.12</v>
      </c>
      <c r="C27" s="3" t="s">
        <v>114</v>
      </c>
      <c r="D27" s="17" t="s">
        <v>80</v>
      </c>
      <c r="E27" s="13">
        <f>[3]Road!$G$79+'[3]Curve Estimate (2)'!$G$85</f>
        <v>20117.75</v>
      </c>
      <c r="F27" s="315">
        <f>[3]Road!$I$79</f>
        <v>3017.31</v>
      </c>
      <c r="G27" s="13">
        <f t="shared" si="0"/>
        <v>60701488.252499998</v>
      </c>
      <c r="H27" s="9"/>
    </row>
    <row r="28" spans="1:8" ht="25.5">
      <c r="A28" s="32"/>
      <c r="B28" s="33"/>
      <c r="C28" s="28" t="s">
        <v>344</v>
      </c>
      <c r="D28" s="26"/>
      <c r="E28" s="27"/>
      <c r="F28" s="34"/>
      <c r="G28" s="27">
        <f>G27</f>
        <v>60701488.252499998</v>
      </c>
      <c r="H28" s="9"/>
    </row>
    <row r="29" spans="1:8" s="30" customFormat="1">
      <c r="A29" s="31" t="s">
        <v>14</v>
      </c>
      <c r="B29" s="31"/>
      <c r="C29" s="370" t="s">
        <v>327</v>
      </c>
      <c r="D29" s="370"/>
      <c r="E29" s="370"/>
      <c r="F29" s="34"/>
      <c r="G29" s="27"/>
      <c r="H29" s="29"/>
    </row>
    <row r="30" spans="1:8" ht="153">
      <c r="A30" s="20" t="s">
        <v>289</v>
      </c>
      <c r="B30" s="8" t="s">
        <v>104</v>
      </c>
      <c r="C30" s="3" t="s">
        <v>117</v>
      </c>
      <c r="D30" s="17" t="s">
        <v>80</v>
      </c>
      <c r="E30" s="13">
        <f>[3]Road!$G$94+'[3]Curve Estimate (2)'!$G$120</f>
        <v>8047.0999999999995</v>
      </c>
      <c r="F30" s="315">
        <f>[3]Road!$I$94</f>
        <v>10851.68</v>
      </c>
      <c r="G30" s="13">
        <f t="shared" si="0"/>
        <v>87324554.127999991</v>
      </c>
      <c r="H30" s="9"/>
    </row>
    <row r="31" spans="1:8" ht="51">
      <c r="A31" s="20" t="s">
        <v>347</v>
      </c>
      <c r="B31" s="8">
        <v>5.0999999999999996</v>
      </c>
      <c r="C31" s="3" t="s">
        <v>115</v>
      </c>
      <c r="D31" s="17" t="s">
        <v>101</v>
      </c>
      <c r="E31" s="13">
        <f>[3]Road!$G$84+'[3]Curve Estimate (2)'!$G$97</f>
        <v>80471</v>
      </c>
      <c r="F31" s="315">
        <f>[3]Road!$I$84</f>
        <v>58.37</v>
      </c>
      <c r="G31" s="13">
        <f t="shared" ref="G31" si="1">E31*F31</f>
        <v>4697092.2699999996</v>
      </c>
      <c r="H31" s="9"/>
    </row>
    <row r="32" spans="1:8" ht="25.5">
      <c r="A32" s="20"/>
      <c r="B32" s="8"/>
      <c r="C32" s="28" t="s">
        <v>348</v>
      </c>
      <c r="D32" s="17"/>
      <c r="E32" s="13"/>
      <c r="F32" s="14"/>
      <c r="G32" s="27">
        <f>G30+G31</f>
        <v>92021646.397999987</v>
      </c>
      <c r="H32" s="9"/>
    </row>
    <row r="33" spans="1:8">
      <c r="A33" s="32" t="s">
        <v>341</v>
      </c>
      <c r="B33" s="35"/>
      <c r="C33" s="28" t="s">
        <v>339</v>
      </c>
      <c r="D33" s="26"/>
      <c r="E33" s="27"/>
      <c r="F33" s="34"/>
      <c r="G33" s="36"/>
      <c r="H33" s="9"/>
    </row>
    <row r="34" spans="1:8" ht="51">
      <c r="A34" s="20" t="s">
        <v>349</v>
      </c>
      <c r="B34" s="8">
        <v>5.2</v>
      </c>
      <c r="C34" s="3" t="s">
        <v>116</v>
      </c>
      <c r="D34" s="17" t="s">
        <v>101</v>
      </c>
      <c r="E34" s="13">
        <f>[3]Road!$G$89+'[3]Curve Estimate (2)'!$G$108</f>
        <v>80471</v>
      </c>
      <c r="F34" s="315">
        <f>[3]Road!$I$89</f>
        <v>16.04</v>
      </c>
      <c r="G34" s="13">
        <f t="shared" ref="G34" si="2">E34*F34</f>
        <v>1290754.8399999999</v>
      </c>
      <c r="H34" s="9"/>
    </row>
    <row r="35" spans="1:8" ht="153">
      <c r="A35" s="20" t="s">
        <v>350</v>
      </c>
      <c r="B35" s="8" t="s">
        <v>105</v>
      </c>
      <c r="C35" s="3" t="s">
        <v>145</v>
      </c>
      <c r="D35" s="17" t="s">
        <v>80</v>
      </c>
      <c r="E35" s="13">
        <f>[3]Road!$G$99+'[3]Curve Estimate (2)'!$G$133</f>
        <v>3210.87</v>
      </c>
      <c r="F35" s="315">
        <f>[3]Road!$I$99</f>
        <v>12087.11</v>
      </c>
      <c r="G35" s="13">
        <f t="shared" si="0"/>
        <v>38810138.885700002</v>
      </c>
      <c r="H35" s="9"/>
    </row>
    <row r="36" spans="1:8" ht="25.5">
      <c r="A36" s="20"/>
      <c r="B36" s="8"/>
      <c r="C36" s="28" t="s">
        <v>351</v>
      </c>
      <c r="D36" s="17"/>
      <c r="E36" s="13"/>
      <c r="F36" s="14"/>
      <c r="G36" s="27">
        <f>G34+G35</f>
        <v>40100893.725700006</v>
      </c>
      <c r="H36" s="9"/>
    </row>
    <row r="37" spans="1:8">
      <c r="A37" s="32" t="s">
        <v>342</v>
      </c>
      <c r="B37" s="8"/>
      <c r="C37" s="28" t="s">
        <v>334</v>
      </c>
      <c r="D37" s="17"/>
      <c r="E37" s="13"/>
      <c r="F37" s="14"/>
      <c r="G37" s="13"/>
      <c r="H37" s="9"/>
    </row>
    <row r="38" spans="1:8" ht="25.5">
      <c r="A38" s="20" t="s">
        <v>352</v>
      </c>
      <c r="B38" s="263">
        <v>4.5</v>
      </c>
      <c r="C38" s="3" t="s">
        <v>315</v>
      </c>
      <c r="D38" s="17" t="s">
        <v>80</v>
      </c>
      <c r="E38" s="13">
        <v>0</v>
      </c>
      <c r="F38" s="14">
        <v>0</v>
      </c>
      <c r="G38" s="13">
        <f>E38*F38</f>
        <v>0</v>
      </c>
      <c r="H38" s="9"/>
    </row>
    <row r="39" spans="1:8" ht="25.5">
      <c r="A39" s="10"/>
      <c r="B39" s="10"/>
      <c r="C39" s="28" t="s">
        <v>353</v>
      </c>
      <c r="D39" s="10"/>
      <c r="E39" s="10"/>
      <c r="F39" s="10"/>
      <c r="G39" s="270">
        <f>G38</f>
        <v>0</v>
      </c>
    </row>
  </sheetData>
  <mergeCells count="1">
    <mergeCell ref="C29:E29"/>
  </mergeCells>
  <pageMargins left="0.70866141732283472" right="0.70866141732283472" top="0.74803149606299213" bottom="0.74803149606299213" header="0.31496062992125984" footer="0.31496062992125984"/>
  <pageSetup paperSize="9" scale="7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3"/>
  <sheetViews>
    <sheetView view="pageBreakPreview" zoomScaleSheetLayoutView="100" workbookViewId="0">
      <selection activeCell="E1" sqref="E1:F1048576"/>
    </sheetView>
  </sheetViews>
  <sheetFormatPr defaultColWidth="9.140625" defaultRowHeight="12.75"/>
  <cols>
    <col min="1" max="1" width="9.42578125" style="18" bestFit="1" customWidth="1"/>
    <col min="2" max="2" width="11" style="106" customWidth="1"/>
    <col min="3" max="3" width="50.7109375" style="12" customWidth="1"/>
    <col min="4" max="4" width="7.42578125" style="18" bestFit="1" customWidth="1"/>
    <col min="5" max="5" width="10.7109375" style="70" bestFit="1" customWidth="1"/>
    <col min="6" max="6" width="12.140625" style="251" customWidth="1"/>
    <col min="7" max="7" width="15.42578125" style="65" bestFit="1" customWidth="1"/>
    <col min="8" max="8" width="20.28515625" style="48" customWidth="1"/>
    <col min="9" max="9" width="15.140625" style="10" bestFit="1" customWidth="1"/>
    <col min="10" max="16384" width="9.140625" style="10"/>
  </cols>
  <sheetData>
    <row r="1" spans="1:9">
      <c r="A1" s="18" t="s">
        <v>737</v>
      </c>
      <c r="B1" s="37"/>
      <c r="C1" s="87"/>
      <c r="D1" s="22"/>
      <c r="E1" s="22"/>
      <c r="F1" s="244"/>
      <c r="G1" s="21"/>
      <c r="I1" s="9"/>
    </row>
    <row r="2" spans="1:9" ht="26.25" customHeight="1">
      <c r="A2" s="371" t="s">
        <v>736</v>
      </c>
      <c r="B2" s="371"/>
      <c r="C2" s="371"/>
      <c r="D2" s="371"/>
      <c r="E2" s="371"/>
      <c r="F2" s="244"/>
      <c r="G2" s="224" t="s">
        <v>670</v>
      </c>
      <c r="I2" s="9">
        <f>65.2-53.11</f>
        <v>12.090000000000003</v>
      </c>
    </row>
    <row r="3" spans="1:9">
      <c r="A3" s="26"/>
      <c r="B3" s="26"/>
      <c r="C3" s="11"/>
      <c r="D3" s="26"/>
      <c r="E3" s="26"/>
      <c r="F3" s="245"/>
      <c r="G3" s="62"/>
      <c r="H3" s="200"/>
      <c r="I3" s="9"/>
    </row>
    <row r="4" spans="1:9" s="24" customFormat="1" ht="25.5">
      <c r="A4" s="26" t="s">
        <v>70</v>
      </c>
      <c r="B4" s="26" t="s">
        <v>669</v>
      </c>
      <c r="C4" s="11" t="s">
        <v>71</v>
      </c>
      <c r="D4" s="26" t="s">
        <v>72</v>
      </c>
      <c r="E4" s="66" t="s">
        <v>73</v>
      </c>
      <c r="F4" s="246" t="s">
        <v>74</v>
      </c>
      <c r="G4" s="63" t="s">
        <v>75</v>
      </c>
      <c r="H4" s="83"/>
      <c r="I4" s="23"/>
    </row>
    <row r="5" spans="1:9">
      <c r="A5" s="26" t="s">
        <v>41</v>
      </c>
      <c r="B5" s="17"/>
      <c r="C5" s="11" t="s">
        <v>221</v>
      </c>
      <c r="D5" s="17"/>
      <c r="E5" s="67"/>
      <c r="F5" s="247"/>
      <c r="G5" s="64"/>
      <c r="H5" s="201"/>
      <c r="I5" s="9"/>
    </row>
    <row r="6" spans="1:9" ht="94.5" customHeight="1">
      <c r="A6" s="40" t="s">
        <v>421</v>
      </c>
      <c r="B6" s="69" t="s">
        <v>147</v>
      </c>
      <c r="C6" s="43" t="s">
        <v>148</v>
      </c>
      <c r="D6" s="94"/>
      <c r="E6" s="206"/>
      <c r="F6" s="248"/>
      <c r="G6" s="73"/>
      <c r="H6" s="202"/>
      <c r="I6" s="9"/>
    </row>
    <row r="7" spans="1:9">
      <c r="A7" s="40"/>
      <c r="B7" s="69" t="s">
        <v>149</v>
      </c>
      <c r="C7" s="43" t="s">
        <v>150</v>
      </c>
      <c r="D7" s="94"/>
      <c r="E7" s="206"/>
      <c r="F7" s="248"/>
      <c r="G7" s="73"/>
      <c r="H7" s="83"/>
      <c r="I7" s="9"/>
    </row>
    <row r="8" spans="1:9">
      <c r="A8" s="40" t="s">
        <v>20</v>
      </c>
      <c r="B8" s="69"/>
      <c r="C8" s="43" t="s">
        <v>675</v>
      </c>
      <c r="D8" s="94" t="s">
        <v>80</v>
      </c>
      <c r="E8" s="329"/>
      <c r="F8" s="330"/>
      <c r="G8" s="73"/>
      <c r="H8" s="41">
        <v>67075.841631237388</v>
      </c>
      <c r="I8" s="9"/>
    </row>
    <row r="9" spans="1:9" ht="17.25" customHeight="1">
      <c r="A9" s="40" t="s">
        <v>21</v>
      </c>
      <c r="B9" s="69"/>
      <c r="C9" s="43" t="s">
        <v>151</v>
      </c>
      <c r="D9" s="94" t="s">
        <v>80</v>
      </c>
      <c r="E9" s="206"/>
      <c r="F9" s="248"/>
      <c r="G9" s="73">
        <f>E9*F9</f>
        <v>0</v>
      </c>
      <c r="H9" s="41">
        <v>51739.965795792537</v>
      </c>
      <c r="I9" s="9"/>
    </row>
    <row r="10" spans="1:9" ht="96" customHeight="1">
      <c r="A10" s="40" t="s">
        <v>422</v>
      </c>
      <c r="B10" s="69"/>
      <c r="C10" s="43" t="s">
        <v>473</v>
      </c>
      <c r="D10" s="94"/>
      <c r="E10" s="206"/>
      <c r="F10" s="248"/>
      <c r="G10" s="73"/>
      <c r="H10" s="41"/>
      <c r="I10" s="9"/>
    </row>
    <row r="11" spans="1:9" ht="15.75" customHeight="1">
      <c r="A11" s="40" t="s">
        <v>55</v>
      </c>
      <c r="B11" s="69"/>
      <c r="C11" s="43"/>
      <c r="D11" s="94" t="s">
        <v>80</v>
      </c>
      <c r="E11" s="329">
        <f>[4]BOQ!$K$7+[5]BOQ!$V$7</f>
        <v>1860.6492499999999</v>
      </c>
      <c r="F11" s="330">
        <f>[4]BOQ!$L$7</f>
        <v>427.33</v>
      </c>
      <c r="G11" s="73">
        <f>E11*F11</f>
        <v>795111.24400249997</v>
      </c>
      <c r="H11" s="41"/>
      <c r="I11" s="9"/>
    </row>
    <row r="12" spans="1:9" ht="60.75" customHeight="1">
      <c r="A12" s="40" t="s">
        <v>423</v>
      </c>
      <c r="B12" s="85" t="s">
        <v>153</v>
      </c>
      <c r="C12" s="53" t="s">
        <v>179</v>
      </c>
      <c r="D12" s="49" t="s">
        <v>80</v>
      </c>
      <c r="E12" s="329">
        <f>[4]BOQ!$K$9+[4]BOQ!$K$24+[5]BOQ!$V$9</f>
        <v>617.92724999999996</v>
      </c>
      <c r="F12" s="330">
        <f>[4]BOQ!$L$24</f>
        <v>8829.69</v>
      </c>
      <c r="G12" s="73">
        <f>E12*F12</f>
        <v>5456106.0600525001</v>
      </c>
      <c r="H12" s="41"/>
      <c r="I12" s="9"/>
    </row>
    <row r="13" spans="1:9" ht="60.75" customHeight="1">
      <c r="A13" s="40" t="s">
        <v>424</v>
      </c>
      <c r="B13" s="85"/>
      <c r="C13" s="53" t="s">
        <v>641</v>
      </c>
      <c r="D13" s="49" t="s">
        <v>80</v>
      </c>
      <c r="E13" s="329">
        <f>[5]BOQ!$V$11</f>
        <v>6746.8359999999993</v>
      </c>
      <c r="F13" s="330">
        <f>[5]BOQ!$W$11</f>
        <v>9825.09</v>
      </c>
      <c r="G13" s="73">
        <f>E13*F13</f>
        <v>66288270.915239997</v>
      </c>
      <c r="H13" s="41"/>
      <c r="I13" s="9"/>
    </row>
    <row r="14" spans="1:9" ht="41.25" customHeight="1">
      <c r="A14" s="40" t="s">
        <v>425</v>
      </c>
      <c r="B14" s="85" t="s">
        <v>155</v>
      </c>
      <c r="C14" s="43" t="s">
        <v>635</v>
      </c>
      <c r="D14" s="94"/>
      <c r="E14" s="329"/>
      <c r="F14" s="330"/>
      <c r="G14" s="73"/>
      <c r="H14" s="41"/>
      <c r="I14" s="9"/>
    </row>
    <row r="15" spans="1:9">
      <c r="A15" s="40" t="s">
        <v>20</v>
      </c>
      <c r="B15" s="69"/>
      <c r="C15" s="42" t="s">
        <v>633</v>
      </c>
      <c r="D15" s="94" t="s">
        <v>80</v>
      </c>
      <c r="E15" s="329"/>
      <c r="F15" s="330"/>
      <c r="G15" s="73"/>
      <c r="H15" s="41"/>
      <c r="I15" s="9"/>
    </row>
    <row r="16" spans="1:9">
      <c r="A16" s="40" t="s">
        <v>21</v>
      </c>
      <c r="B16" s="69"/>
      <c r="C16" s="42" t="s">
        <v>634</v>
      </c>
      <c r="D16" s="94" t="s">
        <v>80</v>
      </c>
      <c r="E16" s="329">
        <f>[4]BOQ!$K$12</f>
        <v>64.33</v>
      </c>
      <c r="F16" s="330">
        <f>[4]BOQ!$L$12</f>
        <v>10615.53</v>
      </c>
      <c r="G16" s="73">
        <f>E16*F16</f>
        <v>682897.04489999998</v>
      </c>
      <c r="H16" s="41"/>
      <c r="I16" s="9"/>
    </row>
    <row r="17" spans="1:9" ht="28.5" customHeight="1">
      <c r="A17" s="44" t="s">
        <v>426</v>
      </c>
      <c r="B17" s="96">
        <v>13.5</v>
      </c>
      <c r="C17" s="42" t="s">
        <v>297</v>
      </c>
      <c r="D17" s="45"/>
      <c r="E17" s="329"/>
      <c r="F17" s="330"/>
      <c r="G17" s="73"/>
      <c r="H17" s="41"/>
      <c r="I17" s="9"/>
    </row>
    <row r="18" spans="1:9" s="30" customFormat="1">
      <c r="A18" s="45"/>
      <c r="B18" s="68"/>
      <c r="C18" s="42" t="s">
        <v>633</v>
      </c>
      <c r="D18" s="45" t="s">
        <v>80</v>
      </c>
      <c r="E18" s="329"/>
      <c r="F18" s="330"/>
      <c r="G18" s="73"/>
      <c r="H18" s="41"/>
      <c r="I18" s="29"/>
    </row>
    <row r="19" spans="1:9">
      <c r="A19" s="45"/>
      <c r="B19" s="68" t="s">
        <v>156</v>
      </c>
      <c r="C19" s="42" t="s">
        <v>634</v>
      </c>
      <c r="D19" s="45"/>
      <c r="E19" s="329">
        <f>[4]BOQ!$K$15+[5]BOQ!$V$13</f>
        <v>206.96199999999999</v>
      </c>
      <c r="F19" s="330">
        <f>[4]BOQ!$L$15</f>
        <v>10320.61</v>
      </c>
      <c r="G19" s="73">
        <f>E19*F19</f>
        <v>2135974.0868199999</v>
      </c>
      <c r="H19" s="41"/>
      <c r="I19" s="9"/>
    </row>
    <row r="20" spans="1:9" ht="15" customHeight="1">
      <c r="A20" s="45"/>
      <c r="B20" s="68"/>
      <c r="C20" s="42" t="s">
        <v>680</v>
      </c>
      <c r="D20" s="45" t="s">
        <v>80</v>
      </c>
      <c r="E20" s="329">
        <f>[4]BOQ!$K$17</f>
        <v>5.24</v>
      </c>
      <c r="F20" s="330">
        <f>[4]BOQ!$L$17</f>
        <v>12186.84</v>
      </c>
      <c r="G20" s="73">
        <f>F20*E20</f>
        <v>63859.041600000004</v>
      </c>
      <c r="H20" s="41"/>
      <c r="I20" s="9"/>
    </row>
    <row r="21" spans="1:9" ht="52.5" customHeight="1">
      <c r="A21" s="40" t="s">
        <v>427</v>
      </c>
      <c r="B21" s="85" t="s">
        <v>157</v>
      </c>
      <c r="C21" s="46" t="s">
        <v>158</v>
      </c>
      <c r="D21" s="94"/>
      <c r="E21" s="329"/>
      <c r="F21" s="330"/>
      <c r="G21" s="73"/>
      <c r="H21" s="41"/>
      <c r="I21" s="9"/>
    </row>
    <row r="22" spans="1:9" s="30" customFormat="1">
      <c r="A22" s="40" t="s">
        <v>20</v>
      </c>
      <c r="B22" s="69"/>
      <c r="C22" s="43" t="s">
        <v>676</v>
      </c>
      <c r="D22" s="94" t="s">
        <v>159</v>
      </c>
      <c r="E22" s="329">
        <f>[4]BOQ!$K$22+[5]BOQ!$V$18</f>
        <v>61.745140000000006</v>
      </c>
      <c r="F22" s="330">
        <f>[4]BOQ!$L$22</f>
        <v>128774.08</v>
      </c>
      <c r="G22" s="73">
        <f t="shared" ref="G22:G34" si="0">F22*E22</f>
        <v>7951173.5979712009</v>
      </c>
      <c r="H22" s="41"/>
      <c r="I22" s="29"/>
    </row>
    <row r="23" spans="1:9" ht="14.25" customHeight="1">
      <c r="A23" s="40" t="s">
        <v>21</v>
      </c>
      <c r="B23" s="69"/>
      <c r="C23" s="43" t="s">
        <v>160</v>
      </c>
      <c r="D23" s="94" t="s">
        <v>159</v>
      </c>
      <c r="E23" s="329"/>
      <c r="F23" s="330"/>
      <c r="G23" s="73">
        <f t="shared" si="0"/>
        <v>0</v>
      </c>
      <c r="H23" s="41"/>
      <c r="I23" s="9"/>
    </row>
    <row r="24" spans="1:9" ht="15.75" customHeight="1">
      <c r="A24" s="40" t="s">
        <v>152</v>
      </c>
      <c r="B24" s="69"/>
      <c r="C24" s="43" t="s">
        <v>161</v>
      </c>
      <c r="D24" s="94" t="s">
        <v>159</v>
      </c>
      <c r="E24" s="329"/>
      <c r="F24" s="330"/>
      <c r="G24" s="73">
        <f t="shared" si="0"/>
        <v>0</v>
      </c>
      <c r="H24" s="41"/>
      <c r="I24" s="9"/>
    </row>
    <row r="25" spans="1:9" ht="39" customHeight="1">
      <c r="A25" s="40" t="s">
        <v>428</v>
      </c>
      <c r="B25" s="69"/>
      <c r="C25" s="42" t="s">
        <v>636</v>
      </c>
      <c r="D25" s="40" t="s">
        <v>80</v>
      </c>
      <c r="E25" s="329"/>
      <c r="F25" s="330"/>
      <c r="G25" s="73"/>
      <c r="H25" s="41"/>
      <c r="I25" s="9"/>
    </row>
    <row r="26" spans="1:9" ht="38.25">
      <c r="A26" s="40" t="s">
        <v>429</v>
      </c>
      <c r="B26" s="85">
        <v>14.11</v>
      </c>
      <c r="C26" s="42" t="s">
        <v>637</v>
      </c>
      <c r="D26" s="40" t="s">
        <v>80</v>
      </c>
      <c r="E26" s="329">
        <f>[4]BOQ!$K$26</f>
        <v>18.48</v>
      </c>
      <c r="F26" s="330">
        <f>[4]BOQ!$L$26</f>
        <v>14485.88</v>
      </c>
      <c r="G26" s="73">
        <f t="shared" si="0"/>
        <v>267699.0624</v>
      </c>
      <c r="H26" s="41"/>
      <c r="I26" s="9"/>
    </row>
    <row r="27" spans="1:9" ht="114.75">
      <c r="A27" s="40" t="s">
        <v>643</v>
      </c>
      <c r="B27" s="85">
        <v>13.1</v>
      </c>
      <c r="C27" s="42" t="s">
        <v>162</v>
      </c>
      <c r="D27" s="94" t="s">
        <v>80</v>
      </c>
      <c r="E27" s="329">
        <f>[4]BOQ!$K$40+[5]BOQ!$V$30</f>
        <v>1176.5720000000001</v>
      </c>
      <c r="F27" s="330">
        <f>[5]BOQ!$W$30</f>
        <v>1459.93</v>
      </c>
      <c r="G27" s="73">
        <f t="shared" si="0"/>
        <v>1717712.7599600002</v>
      </c>
      <c r="H27" s="41"/>
      <c r="I27" s="9"/>
    </row>
    <row r="28" spans="1:9" ht="29.25" customHeight="1">
      <c r="A28" s="40" t="s">
        <v>644</v>
      </c>
      <c r="B28" s="68" t="s">
        <v>100</v>
      </c>
      <c r="C28" s="42" t="s">
        <v>163</v>
      </c>
      <c r="D28" s="94" t="s">
        <v>80</v>
      </c>
      <c r="E28" s="329">
        <f>[5]BOQ!$V$32+[4]BOQ!$K$42</f>
        <v>4232.1186273482172</v>
      </c>
      <c r="F28" s="330">
        <f>[4]BOQ!$L$42</f>
        <v>1017.94</v>
      </c>
      <c r="G28" s="73">
        <f t="shared" si="0"/>
        <v>4308042.8355228445</v>
      </c>
      <c r="H28" s="41"/>
      <c r="I28" s="9"/>
    </row>
    <row r="29" spans="1:9" ht="159" customHeight="1">
      <c r="A29" s="40" t="s">
        <v>645</v>
      </c>
      <c r="B29" s="85"/>
      <c r="C29" s="42" t="s">
        <v>620</v>
      </c>
      <c r="D29" s="95" t="s">
        <v>93</v>
      </c>
      <c r="E29" s="329">
        <f>[5]BOQ!$V$20+[4]BOQ!$K$28</f>
        <v>1215.3</v>
      </c>
      <c r="F29" s="330">
        <f>[4]BOQ!$L$28</f>
        <v>1298.44</v>
      </c>
      <c r="G29" s="73">
        <f t="shared" si="0"/>
        <v>1577994.132</v>
      </c>
      <c r="H29" s="41"/>
      <c r="I29" s="9"/>
    </row>
    <row r="30" spans="1:9" ht="30.75" customHeight="1">
      <c r="A30" s="40" t="s">
        <v>646</v>
      </c>
      <c r="B30" s="86">
        <v>14.9</v>
      </c>
      <c r="C30" s="42" t="s">
        <v>164</v>
      </c>
      <c r="D30" s="95" t="s">
        <v>144</v>
      </c>
      <c r="E30" s="329">
        <f>[5]BOQ!$V$26+[4]BOQ!$K$34</f>
        <v>130</v>
      </c>
      <c r="F30" s="330">
        <f>[5]BOQ!$W$26</f>
        <v>2180.58</v>
      </c>
      <c r="G30" s="73">
        <f t="shared" si="0"/>
        <v>283475.39999999997</v>
      </c>
      <c r="H30" s="41"/>
      <c r="I30" s="9"/>
    </row>
    <row r="31" spans="1:9" ht="76.5">
      <c r="A31" s="40" t="s">
        <v>647</v>
      </c>
      <c r="B31" s="86">
        <v>15.2</v>
      </c>
      <c r="C31" s="331" t="s">
        <v>638</v>
      </c>
      <c r="D31" s="94" t="s">
        <v>80</v>
      </c>
      <c r="E31" s="329">
        <f>[5]BOQ!$V$35+[4]BOQ!$K$51</f>
        <v>2533.6873341647402</v>
      </c>
      <c r="F31" s="330">
        <f>[5]BOQ!$W$35</f>
        <v>3346.01</v>
      </c>
      <c r="G31" s="73">
        <f t="shared" si="0"/>
        <v>8477743.156988563</v>
      </c>
      <c r="H31" s="41"/>
    </row>
    <row r="32" spans="1:9" ht="54" customHeight="1">
      <c r="A32" s="40" t="s">
        <v>648</v>
      </c>
      <c r="B32" s="85" t="s">
        <v>165</v>
      </c>
      <c r="C32" s="42" t="s">
        <v>166</v>
      </c>
      <c r="D32" s="94" t="s">
        <v>144</v>
      </c>
      <c r="E32" s="329"/>
      <c r="F32" s="330"/>
      <c r="G32" s="73">
        <f t="shared" si="0"/>
        <v>0</v>
      </c>
      <c r="H32" s="41"/>
    </row>
    <row r="33" spans="1:10" ht="63.75">
      <c r="A33" s="40" t="s">
        <v>649</v>
      </c>
      <c r="B33" s="85">
        <v>14.16</v>
      </c>
      <c r="C33" s="47" t="s">
        <v>167</v>
      </c>
      <c r="D33" s="94" t="s">
        <v>101</v>
      </c>
      <c r="E33" s="329">
        <f>[4]BOQ!$K$44</f>
        <v>87.75500000000001</v>
      </c>
      <c r="F33" s="330">
        <f>[4]BOQ!$L$44</f>
        <v>94.344099999999997</v>
      </c>
      <c r="G33" s="73">
        <f t="shared" si="0"/>
        <v>8279.1664955000015</v>
      </c>
      <c r="H33" s="41"/>
    </row>
    <row r="34" spans="1:10" ht="67.5" customHeight="1">
      <c r="A34" s="40" t="s">
        <v>650</v>
      </c>
      <c r="B34" s="86">
        <v>13.8</v>
      </c>
      <c r="C34" s="47" t="s">
        <v>168</v>
      </c>
      <c r="D34" s="94" t="s">
        <v>144</v>
      </c>
      <c r="E34" s="329">
        <f>[4]BOQ!$K$38+[5]BOQ!$V$28</f>
        <v>643.6</v>
      </c>
      <c r="F34" s="330">
        <f>[4]BOQ!$L$38</f>
        <v>480.11</v>
      </c>
      <c r="G34" s="73">
        <f t="shared" si="0"/>
        <v>308998.79600000003</v>
      </c>
      <c r="H34" s="41"/>
    </row>
    <row r="35" spans="1:10" ht="43.5" customHeight="1">
      <c r="A35" s="40" t="s">
        <v>651</v>
      </c>
      <c r="B35" s="86" t="s">
        <v>169</v>
      </c>
      <c r="C35" s="47" t="s">
        <v>170</v>
      </c>
      <c r="D35" s="94"/>
      <c r="E35" s="329"/>
      <c r="F35" s="330"/>
      <c r="G35" s="73"/>
      <c r="H35" s="41"/>
    </row>
    <row r="36" spans="1:10" ht="15" customHeight="1">
      <c r="A36" s="40" t="s">
        <v>20</v>
      </c>
      <c r="B36" s="86"/>
      <c r="C36" s="43" t="s">
        <v>171</v>
      </c>
      <c r="D36" s="94" t="s">
        <v>80</v>
      </c>
      <c r="E36" s="329"/>
      <c r="F36" s="330"/>
      <c r="G36" s="73">
        <f>F36*E36</f>
        <v>0</v>
      </c>
      <c r="H36" s="41"/>
    </row>
    <row r="37" spans="1:10" ht="39.75" customHeight="1">
      <c r="A37" s="54" t="s">
        <v>652</v>
      </c>
      <c r="B37" s="57" t="s">
        <v>195</v>
      </c>
      <c r="C37" s="55" t="s">
        <v>196</v>
      </c>
      <c r="D37" s="71" t="s">
        <v>101</v>
      </c>
      <c r="E37" s="329"/>
      <c r="F37" s="330"/>
      <c r="G37" s="73">
        <f>F37*E37</f>
        <v>0</v>
      </c>
      <c r="H37" s="204">
        <v>272</v>
      </c>
      <c r="I37" s="57" t="s">
        <v>195</v>
      </c>
      <c r="J37" s="50"/>
    </row>
    <row r="38" spans="1:10" ht="67.5" customHeight="1">
      <c r="A38" s="54" t="s">
        <v>653</v>
      </c>
      <c r="B38" s="57"/>
      <c r="C38" s="91" t="s">
        <v>629</v>
      </c>
      <c r="D38" s="61" t="s">
        <v>206</v>
      </c>
      <c r="E38" s="329">
        <f>[4]BOQ!$K$36</f>
        <v>2.6</v>
      </c>
      <c r="F38" s="330">
        <f>[4]BOQ!$L$36</f>
        <v>175</v>
      </c>
      <c r="G38" s="73">
        <f t="shared" ref="G38:G44" si="1">E38*F38</f>
        <v>455</v>
      </c>
      <c r="H38" s="204"/>
      <c r="I38" s="332"/>
      <c r="J38" s="50"/>
    </row>
    <row r="39" spans="1:10" ht="66.75" customHeight="1">
      <c r="A39" s="54" t="s">
        <v>654</v>
      </c>
      <c r="B39" s="57"/>
      <c r="C39" s="91" t="s">
        <v>630</v>
      </c>
      <c r="D39" s="61" t="s">
        <v>206</v>
      </c>
      <c r="E39" s="329"/>
      <c r="F39" s="330"/>
      <c r="G39" s="73">
        <f t="shared" si="1"/>
        <v>0</v>
      </c>
      <c r="H39" s="204"/>
      <c r="I39" s="332"/>
      <c r="J39" s="50"/>
    </row>
    <row r="40" spans="1:10" ht="69" customHeight="1">
      <c r="A40" s="54" t="s">
        <v>655</v>
      </c>
      <c r="B40" s="57"/>
      <c r="C40" s="91" t="s">
        <v>631</v>
      </c>
      <c r="D40" s="61" t="s">
        <v>101</v>
      </c>
      <c r="E40" s="329">
        <f>[4]BOQ!$K$46</f>
        <v>74.786900494077315</v>
      </c>
      <c r="F40" s="330">
        <f>[4]BOQ!$L$46</f>
        <v>94.34</v>
      </c>
      <c r="G40" s="73">
        <f t="shared" si="1"/>
        <v>7055.3961926112543</v>
      </c>
      <c r="H40" s="204"/>
      <c r="I40" s="332"/>
      <c r="J40" s="50"/>
    </row>
    <row r="41" spans="1:10" ht="85.5" customHeight="1">
      <c r="A41" s="54" t="s">
        <v>656</v>
      </c>
      <c r="B41" s="57"/>
      <c r="C41" s="55" t="s">
        <v>627</v>
      </c>
      <c r="D41" s="71" t="s">
        <v>80</v>
      </c>
      <c r="E41" s="329">
        <f>[4]BOQ!$K$49</f>
        <v>48.846667082370324</v>
      </c>
      <c r="F41" s="330">
        <f>[4]BOQ!$L$49</f>
        <v>2773.8</v>
      </c>
      <c r="G41" s="73">
        <f t="shared" si="1"/>
        <v>135490.88515307882</v>
      </c>
      <c r="H41" s="204"/>
      <c r="I41" s="332"/>
      <c r="J41" s="50"/>
    </row>
    <row r="42" spans="1:10" ht="39.75" customHeight="1">
      <c r="A42" s="54" t="s">
        <v>657</v>
      </c>
      <c r="B42" s="57"/>
      <c r="C42" s="55" t="s">
        <v>639</v>
      </c>
      <c r="D42" s="71" t="s">
        <v>80</v>
      </c>
      <c r="E42" s="329">
        <f>[4]BOQ!$K$30+[5]BOQ!$V$22</f>
        <v>186.79</v>
      </c>
      <c r="F42" s="330">
        <f>[4]BOQ!$L$30</f>
        <v>19253.32</v>
      </c>
      <c r="G42" s="73">
        <f t="shared" si="1"/>
        <v>3596327.6427999996</v>
      </c>
      <c r="H42" s="204"/>
      <c r="I42" s="332"/>
      <c r="J42" s="50"/>
    </row>
    <row r="43" spans="1:10" ht="39.75" customHeight="1">
      <c r="A43" s="54" t="s">
        <v>658</v>
      </c>
      <c r="B43" s="57"/>
      <c r="C43" s="55" t="s">
        <v>677</v>
      </c>
      <c r="D43" s="49" t="s">
        <v>80</v>
      </c>
      <c r="E43" s="329">
        <f>[4]BOQ!$K$32+[5]BOQ!$V$24</f>
        <v>519.79999999999995</v>
      </c>
      <c r="F43" s="330">
        <f>[4]BOQ!$L$32</f>
        <v>5330.31</v>
      </c>
      <c r="G43" s="73">
        <f t="shared" si="1"/>
        <v>2770695.1379999998</v>
      </c>
      <c r="H43" s="204"/>
      <c r="I43" s="332"/>
      <c r="J43" s="50"/>
    </row>
    <row r="44" spans="1:10" ht="151.5" customHeight="1">
      <c r="A44" s="54" t="s">
        <v>659</v>
      </c>
      <c r="B44" s="57"/>
      <c r="C44" s="55" t="s">
        <v>619</v>
      </c>
      <c r="D44" s="71" t="s">
        <v>101</v>
      </c>
      <c r="E44" s="329"/>
      <c r="F44" s="330"/>
      <c r="G44" s="73">
        <f t="shared" si="1"/>
        <v>0</v>
      </c>
      <c r="H44" s="204"/>
      <c r="I44" s="332"/>
      <c r="J44" s="50"/>
    </row>
    <row r="45" spans="1:10" ht="39.75" customHeight="1">
      <c r="A45" s="54" t="s">
        <v>660</v>
      </c>
      <c r="B45" s="101"/>
      <c r="C45" s="51" t="s">
        <v>190</v>
      </c>
      <c r="D45" s="49"/>
      <c r="E45" s="329"/>
      <c r="F45" s="330"/>
      <c r="G45" s="73"/>
      <c r="H45" s="204"/>
      <c r="I45" s="332"/>
      <c r="J45" s="50"/>
    </row>
    <row r="46" spans="1:10" ht="39.75" customHeight="1">
      <c r="A46" s="54" t="s">
        <v>77</v>
      </c>
      <c r="B46" s="101"/>
      <c r="C46" s="51" t="s">
        <v>678</v>
      </c>
      <c r="D46" s="49" t="s">
        <v>80</v>
      </c>
      <c r="E46" s="329">
        <f>[5]BOQ!$V$16</f>
        <v>476.37699999999995</v>
      </c>
      <c r="F46" s="330">
        <f>[5]BOQ!$W$16</f>
        <v>12140.94</v>
      </c>
      <c r="G46" s="73">
        <f>E46*F46</f>
        <v>5783664.5743800001</v>
      </c>
      <c r="H46" s="204"/>
      <c r="I46" s="332"/>
      <c r="J46" s="50"/>
    </row>
    <row r="47" spans="1:10" ht="39.75" customHeight="1">
      <c r="A47" s="54" t="s">
        <v>81</v>
      </c>
      <c r="B47" s="60" t="s">
        <v>191</v>
      </c>
      <c r="C47" s="51" t="s">
        <v>640</v>
      </c>
      <c r="D47" s="71" t="s">
        <v>80</v>
      </c>
      <c r="E47" s="329">
        <f>[4]BOQ!$K$20</f>
        <v>23.34</v>
      </c>
      <c r="F47" s="330">
        <f>[4]BOQ!$L$20</f>
        <v>14485.88</v>
      </c>
      <c r="G47" s="73">
        <f>E47*F47</f>
        <v>338100.43919999996</v>
      </c>
      <c r="H47" s="204"/>
      <c r="I47" s="332"/>
      <c r="J47" s="50"/>
    </row>
    <row r="48" spans="1:10" ht="25.5">
      <c r="A48" s="54" t="s">
        <v>660</v>
      </c>
      <c r="B48" s="2"/>
      <c r="C48" s="3" t="s">
        <v>679</v>
      </c>
      <c r="D48" s="17" t="s">
        <v>101</v>
      </c>
      <c r="E48" s="329">
        <f>[5]BOQ!$V$33+[4]BOQ!$K$53</f>
        <v>610.47199999999998</v>
      </c>
      <c r="F48" s="330">
        <f>[5]BOQ!$W$33</f>
        <v>17</v>
      </c>
      <c r="G48" s="73">
        <f>E48*F48</f>
        <v>10378.023999999999</v>
      </c>
      <c r="H48" s="204"/>
      <c r="I48" s="332"/>
      <c r="J48" s="50"/>
    </row>
    <row r="49" spans="1:9" ht="28.5" customHeight="1">
      <c r="A49" s="81"/>
      <c r="B49" s="97"/>
      <c r="C49" s="88" t="s">
        <v>430</v>
      </c>
      <c r="D49" s="81"/>
      <c r="E49" s="81"/>
      <c r="F49" s="249"/>
      <c r="G49" s="74">
        <f>SUM(G6:G48)</f>
        <v>112965504.39967881</v>
      </c>
      <c r="H49" s="41"/>
    </row>
    <row r="50" spans="1:9">
      <c r="A50" s="82"/>
      <c r="B50" s="17"/>
      <c r="C50" s="205"/>
      <c r="D50" s="136"/>
      <c r="E50" s="136"/>
      <c r="F50" s="250"/>
      <c r="G50" s="79"/>
      <c r="H50" s="203" t="s">
        <v>172</v>
      </c>
      <c r="I50" s="48">
        <f>G49/COUNT('[6]BOX (sort)'!B$1:B$65536)</f>
        <v>269607.40906844585</v>
      </c>
    </row>
    <row r="53" spans="1:9">
      <c r="H53" s="48">
        <v>1189747466</v>
      </c>
    </row>
  </sheetData>
  <mergeCells count="1">
    <mergeCell ref="A2:E2"/>
  </mergeCells>
  <pageMargins left="0.70866141732283472" right="0.70866141732283472" top="0.74803149606299213" bottom="0.74803149606299213" header="0.31496062992125984" footer="0.31496062992125984"/>
  <pageSetup paperSize="9" scale="7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view="pageBreakPreview" zoomScaleSheetLayoutView="100" workbookViewId="0">
      <selection activeCell="E1" sqref="E1:F1048576"/>
    </sheetView>
  </sheetViews>
  <sheetFormatPr defaultRowHeight="15"/>
  <cols>
    <col min="3" max="3" width="42" customWidth="1"/>
    <col min="5" max="5" width="10.28515625" bestFit="1" customWidth="1"/>
    <col min="6" max="6" width="10.140625" customWidth="1"/>
    <col min="7" max="7" width="17.28515625" customWidth="1"/>
    <col min="8" max="9" width="9.140625" style="299"/>
    <col min="11" max="11" width="11" bestFit="1" customWidth="1"/>
    <col min="12" max="12" width="14.42578125" customWidth="1"/>
  </cols>
  <sheetData>
    <row r="1" spans="1:12" s="10" customFormat="1" ht="12.75">
      <c r="A1" s="18" t="s">
        <v>737</v>
      </c>
      <c r="B1" s="37"/>
      <c r="C1" s="87"/>
      <c r="D1" s="22"/>
      <c r="E1" s="22"/>
      <c r="F1" s="21"/>
      <c r="G1" s="21"/>
      <c r="H1" s="48"/>
      <c r="I1" s="23"/>
    </row>
    <row r="2" spans="1:12" s="10" customFormat="1" ht="26.25" customHeight="1">
      <c r="A2" s="371" t="s">
        <v>736</v>
      </c>
      <c r="B2" s="371"/>
      <c r="C2" s="371"/>
      <c r="D2" s="371"/>
      <c r="E2" s="371"/>
      <c r="F2" s="21"/>
      <c r="G2" s="224" t="s">
        <v>670</v>
      </c>
      <c r="H2" s="48"/>
      <c r="I2" s="23">
        <f>65.2-53.11</f>
        <v>12.090000000000003</v>
      </c>
    </row>
    <row r="3" spans="1:12" s="10" customFormat="1" ht="12.75">
      <c r="A3" s="26"/>
      <c r="B3" s="26"/>
      <c r="C3" s="11"/>
      <c r="D3" s="26"/>
      <c r="E3" s="26"/>
      <c r="F3" s="62"/>
      <c r="G3" s="62"/>
      <c r="H3" s="296"/>
      <c r="I3" s="23"/>
    </row>
    <row r="4" spans="1:12" s="24" customFormat="1" ht="38.25">
      <c r="A4" s="26" t="s">
        <v>70</v>
      </c>
      <c r="B4" s="26" t="s">
        <v>669</v>
      </c>
      <c r="C4" s="11" t="s">
        <v>71</v>
      </c>
      <c r="D4" s="26" t="s">
        <v>72</v>
      </c>
      <c r="E4" s="26" t="s">
        <v>73</v>
      </c>
      <c r="F4" s="26" t="s">
        <v>74</v>
      </c>
      <c r="G4" s="63" t="s">
        <v>75</v>
      </c>
      <c r="H4" s="297"/>
      <c r="I4" s="23"/>
    </row>
    <row r="5" spans="1:12">
      <c r="A5" s="83" t="s">
        <v>431</v>
      </c>
      <c r="B5" s="298"/>
      <c r="C5" s="80" t="s">
        <v>432</v>
      </c>
      <c r="D5" s="80"/>
      <c r="E5" s="80"/>
      <c r="F5" s="80"/>
      <c r="G5" s="80"/>
    </row>
    <row r="6" spans="1:12" ht="76.5">
      <c r="A6" s="49" t="s">
        <v>433</v>
      </c>
      <c r="B6" s="60"/>
      <c r="C6" s="51" t="s">
        <v>173</v>
      </c>
      <c r="D6" s="61"/>
      <c r="E6" s="207"/>
      <c r="F6" s="75"/>
      <c r="G6" s="76"/>
    </row>
    <row r="7" spans="1:12" ht="25.5">
      <c r="A7" s="49" t="s">
        <v>77</v>
      </c>
      <c r="B7" s="57" t="s">
        <v>174</v>
      </c>
      <c r="C7" s="51" t="s">
        <v>175</v>
      </c>
      <c r="D7" s="61" t="s">
        <v>80</v>
      </c>
      <c r="E7" s="99"/>
      <c r="F7" s="99"/>
      <c r="G7" s="301"/>
      <c r="I7" s="302"/>
      <c r="J7" s="303"/>
    </row>
    <row r="8" spans="1:12" ht="25.5">
      <c r="A8" s="49" t="s">
        <v>81</v>
      </c>
      <c r="B8" s="57" t="s">
        <v>176</v>
      </c>
      <c r="C8" s="51" t="s">
        <v>177</v>
      </c>
      <c r="D8" s="61" t="s">
        <v>80</v>
      </c>
      <c r="E8" s="300"/>
      <c r="F8" s="300"/>
      <c r="G8" s="301">
        <f t="shared" ref="G8:G14" si="0">IF(E8="Nil","   -  ",E8*F8)</f>
        <v>0</v>
      </c>
      <c r="I8" s="302"/>
      <c r="J8" s="303"/>
    </row>
    <row r="9" spans="1:12" ht="102">
      <c r="A9" s="49" t="s">
        <v>84</v>
      </c>
      <c r="B9" s="57" t="s">
        <v>178</v>
      </c>
      <c r="C9" s="51" t="s">
        <v>286</v>
      </c>
      <c r="D9" s="61" t="s">
        <v>80</v>
      </c>
      <c r="E9" s="300">
        <f>[7]BOQ!$I$7</f>
        <v>0</v>
      </c>
      <c r="F9" s="300">
        <f>[7]BOQ!$J$7</f>
        <v>427.33</v>
      </c>
      <c r="G9" s="301">
        <f>IF(E9="Nil","   -  ",E9*F9)</f>
        <v>0</v>
      </c>
      <c r="I9" s="302"/>
      <c r="J9" s="303"/>
    </row>
    <row r="10" spans="1:12" ht="38.25">
      <c r="A10" s="49" t="s">
        <v>434</v>
      </c>
      <c r="B10" s="99" t="s">
        <v>155</v>
      </c>
      <c r="C10" s="53" t="s">
        <v>179</v>
      </c>
      <c r="D10" s="49" t="s">
        <v>80</v>
      </c>
      <c r="E10" s="99">
        <f>[7]BOQ!$I$9+[7]BOQ!$I$25</f>
        <v>0</v>
      </c>
      <c r="F10" s="99">
        <f>[7]BOQ!$J$25</f>
        <v>8829.69</v>
      </c>
      <c r="G10" s="301">
        <f t="shared" si="0"/>
        <v>0</v>
      </c>
      <c r="I10" s="302"/>
      <c r="J10" s="303"/>
    </row>
    <row r="11" spans="1:12" ht="38.25">
      <c r="A11" s="49" t="s">
        <v>435</v>
      </c>
      <c r="B11" s="100">
        <v>12.8</v>
      </c>
      <c r="C11" s="53" t="s">
        <v>179</v>
      </c>
      <c r="D11" s="49"/>
      <c r="E11" s="300"/>
      <c r="F11" s="300"/>
      <c r="G11" s="301">
        <f t="shared" si="0"/>
        <v>0</v>
      </c>
      <c r="I11" s="302"/>
      <c r="J11" s="303"/>
    </row>
    <row r="12" spans="1:12">
      <c r="A12" s="49" t="s">
        <v>77</v>
      </c>
      <c r="B12" s="100"/>
      <c r="C12" s="51" t="s">
        <v>183</v>
      </c>
      <c r="D12" s="49" t="s">
        <v>80</v>
      </c>
      <c r="E12" s="99">
        <f>[7]BOQ!$I$12</f>
        <v>0</v>
      </c>
      <c r="F12" s="99">
        <f>[7]BOQ!$J$12</f>
        <v>10615.53</v>
      </c>
      <c r="G12" s="301">
        <f t="shared" si="0"/>
        <v>0</v>
      </c>
      <c r="I12" s="302"/>
      <c r="J12" s="303"/>
    </row>
    <row r="13" spans="1:12">
      <c r="A13" s="49" t="s">
        <v>81</v>
      </c>
      <c r="B13" s="100"/>
      <c r="C13" s="51" t="s">
        <v>185</v>
      </c>
      <c r="D13" s="49" t="s">
        <v>80</v>
      </c>
      <c r="E13" s="99"/>
      <c r="F13" s="99"/>
      <c r="G13" s="301"/>
      <c r="I13" s="302"/>
      <c r="J13" s="303"/>
    </row>
    <row r="14" spans="1:12">
      <c r="A14" s="49" t="s">
        <v>84</v>
      </c>
      <c r="B14" s="60" t="s">
        <v>180</v>
      </c>
      <c r="C14" s="51" t="s">
        <v>307</v>
      </c>
      <c r="D14" s="49" t="s">
        <v>80</v>
      </c>
      <c r="E14" s="300"/>
      <c r="F14" s="300"/>
      <c r="G14" s="301">
        <f t="shared" si="0"/>
        <v>0</v>
      </c>
      <c r="I14" s="302"/>
      <c r="J14" s="303"/>
    </row>
    <row r="15" spans="1:12" s="10" customFormat="1" ht="38.25">
      <c r="A15" s="54" t="s">
        <v>436</v>
      </c>
      <c r="B15" s="101">
        <v>13.5</v>
      </c>
      <c r="C15" s="51" t="s">
        <v>181</v>
      </c>
      <c r="D15" s="49"/>
      <c r="E15" s="304"/>
      <c r="F15" s="304"/>
      <c r="G15" s="301"/>
      <c r="H15" s="305"/>
      <c r="I15" s="302"/>
      <c r="J15" s="303"/>
      <c r="L15"/>
    </row>
    <row r="16" spans="1:12" s="10" customFormat="1">
      <c r="A16" s="49" t="s">
        <v>77</v>
      </c>
      <c r="B16" s="60" t="s">
        <v>182</v>
      </c>
      <c r="C16" s="51" t="s">
        <v>183</v>
      </c>
      <c r="D16" s="49" t="s">
        <v>80</v>
      </c>
      <c r="E16" s="99">
        <f>[7]BOQ!$I$16</f>
        <v>0</v>
      </c>
      <c r="F16" s="328">
        <f>[7]BOQ!$J$16</f>
        <v>10320.61</v>
      </c>
      <c r="G16" s="301">
        <f>IF(E16="Nil","   -  ",E16*F16)</f>
        <v>0</v>
      </c>
      <c r="H16" s="305"/>
      <c r="I16" s="302"/>
      <c r="J16" s="303"/>
      <c r="L16"/>
    </row>
    <row r="17" spans="1:12" s="10" customFormat="1">
      <c r="A17" s="49" t="s">
        <v>81</v>
      </c>
      <c r="B17" s="60" t="s">
        <v>184</v>
      </c>
      <c r="C17" s="51" t="s">
        <v>185</v>
      </c>
      <c r="D17" s="49" t="s">
        <v>80</v>
      </c>
      <c r="E17" s="99">
        <f>[7]BOQ!$I$18</f>
        <v>0</v>
      </c>
      <c r="F17" s="328">
        <f>[7]BOQ!$J$18</f>
        <v>12186.84</v>
      </c>
      <c r="G17" s="301">
        <f t="shared" ref="G17:G39" si="1">IF(E17="Nil","   -  ",E17*F17)</f>
        <v>0</v>
      </c>
      <c r="H17" s="305"/>
      <c r="I17" s="302"/>
      <c r="J17" s="303"/>
      <c r="L17"/>
    </row>
    <row r="18" spans="1:12" s="10" customFormat="1" ht="25.5">
      <c r="A18" s="49" t="s">
        <v>84</v>
      </c>
      <c r="B18" s="60" t="s">
        <v>186</v>
      </c>
      <c r="C18" s="51" t="s">
        <v>187</v>
      </c>
      <c r="D18" s="49" t="s">
        <v>80</v>
      </c>
      <c r="E18" s="300"/>
      <c r="F18" s="300"/>
      <c r="G18" s="301">
        <f t="shared" si="1"/>
        <v>0</v>
      </c>
      <c r="H18" s="305"/>
      <c r="I18" s="302"/>
      <c r="J18" s="303"/>
      <c r="L18"/>
    </row>
    <row r="19" spans="1:12" s="10" customFormat="1" ht="25.5">
      <c r="A19" s="49"/>
      <c r="B19" s="60" t="s">
        <v>188</v>
      </c>
      <c r="C19" s="51" t="s">
        <v>189</v>
      </c>
      <c r="D19" s="49" t="s">
        <v>80</v>
      </c>
      <c r="E19" s="300" t="s">
        <v>437</v>
      </c>
      <c r="F19" s="300"/>
      <c r="G19" s="301" t="str">
        <f t="shared" si="1"/>
        <v xml:space="preserve">   -  </v>
      </c>
      <c r="H19" s="305"/>
      <c r="I19" s="302"/>
      <c r="J19" s="303"/>
      <c r="L19"/>
    </row>
    <row r="20" spans="1:12" ht="51">
      <c r="A20" s="49" t="s">
        <v>438</v>
      </c>
      <c r="B20" s="99" t="s">
        <v>157</v>
      </c>
      <c r="C20" s="55" t="s">
        <v>193</v>
      </c>
      <c r="D20" s="49" t="s">
        <v>159</v>
      </c>
      <c r="E20" s="99">
        <f>[7]BOQ!$I$23</f>
        <v>0</v>
      </c>
      <c r="F20" s="300">
        <f>[7]BOQ!$J$23</f>
        <v>128774.08</v>
      </c>
      <c r="G20" s="301">
        <f t="shared" si="1"/>
        <v>0</v>
      </c>
      <c r="I20" s="302"/>
      <c r="J20" s="303"/>
    </row>
    <row r="21" spans="1:12" ht="51">
      <c r="A21" s="49" t="s">
        <v>439</v>
      </c>
      <c r="B21" s="57" t="s">
        <v>211</v>
      </c>
      <c r="C21" s="55" t="s">
        <v>212</v>
      </c>
      <c r="D21" s="49" t="s">
        <v>80</v>
      </c>
      <c r="E21" s="300"/>
      <c r="F21" s="300"/>
      <c r="G21" s="301">
        <f t="shared" si="1"/>
        <v>0</v>
      </c>
      <c r="I21" s="302"/>
      <c r="J21" s="303"/>
    </row>
    <row r="22" spans="1:12" ht="38.25">
      <c r="A22" s="49" t="s">
        <v>440</v>
      </c>
      <c r="B22" s="57" t="s">
        <v>213</v>
      </c>
      <c r="C22" s="53" t="s">
        <v>214</v>
      </c>
      <c r="D22" s="49" t="s">
        <v>80</v>
      </c>
      <c r="E22" s="300"/>
      <c r="F22" s="300"/>
      <c r="G22" s="301">
        <f t="shared" si="1"/>
        <v>0</v>
      </c>
      <c r="I22" s="302"/>
      <c r="J22" s="303"/>
    </row>
    <row r="23" spans="1:12" ht="76.5">
      <c r="A23" s="49" t="s">
        <v>441</v>
      </c>
      <c r="B23" s="57" t="s">
        <v>215</v>
      </c>
      <c r="C23" s="58" t="s">
        <v>216</v>
      </c>
      <c r="D23" s="71" t="s">
        <v>101</v>
      </c>
      <c r="E23" s="300"/>
      <c r="F23" s="300"/>
      <c r="G23" s="301">
        <f t="shared" si="1"/>
        <v>0</v>
      </c>
      <c r="I23" s="302"/>
      <c r="J23" s="303"/>
    </row>
    <row r="24" spans="1:12" ht="63.75">
      <c r="A24" s="49" t="s">
        <v>442</v>
      </c>
      <c r="B24" s="99" t="s">
        <v>443</v>
      </c>
      <c r="C24" s="59" t="s">
        <v>217</v>
      </c>
      <c r="D24" s="61"/>
      <c r="E24" s="304"/>
      <c r="F24" s="304"/>
      <c r="G24" s="301">
        <f t="shared" si="1"/>
        <v>0</v>
      </c>
      <c r="I24" s="302"/>
      <c r="J24" s="303"/>
    </row>
    <row r="25" spans="1:12">
      <c r="A25" s="52" t="s">
        <v>77</v>
      </c>
      <c r="B25" s="99"/>
      <c r="C25" s="51" t="s">
        <v>218</v>
      </c>
      <c r="D25" s="61" t="s">
        <v>219</v>
      </c>
      <c r="E25" s="300"/>
      <c r="F25" s="300"/>
      <c r="G25" s="301">
        <f t="shared" si="1"/>
        <v>0</v>
      </c>
      <c r="I25" s="302"/>
      <c r="J25" s="303"/>
    </row>
    <row r="26" spans="1:12">
      <c r="A26" s="52" t="s">
        <v>81</v>
      </c>
      <c r="B26" s="99"/>
      <c r="C26" s="51" t="s">
        <v>220</v>
      </c>
      <c r="D26" s="61" t="s">
        <v>219</v>
      </c>
      <c r="E26" s="300"/>
      <c r="F26" s="300"/>
      <c r="G26" s="301">
        <f t="shared" si="1"/>
        <v>0</v>
      </c>
      <c r="I26" s="302"/>
      <c r="J26" s="303"/>
    </row>
    <row r="27" spans="1:12" ht="38.25">
      <c r="A27" s="54" t="s">
        <v>444</v>
      </c>
      <c r="B27" s="99" t="s">
        <v>155</v>
      </c>
      <c r="C27" s="53" t="s">
        <v>179</v>
      </c>
      <c r="D27" s="49" t="s">
        <v>80</v>
      </c>
      <c r="E27" s="300"/>
      <c r="F27" s="300"/>
      <c r="G27" s="301">
        <f t="shared" si="1"/>
        <v>0</v>
      </c>
      <c r="I27" s="302"/>
      <c r="J27" s="303"/>
    </row>
    <row r="28" spans="1:12" ht="38.25">
      <c r="A28" s="54" t="s">
        <v>445</v>
      </c>
      <c r="B28" s="101">
        <v>13.5</v>
      </c>
      <c r="C28" s="51" t="s">
        <v>181</v>
      </c>
      <c r="D28" s="49"/>
      <c r="E28" s="300"/>
      <c r="F28" s="300"/>
      <c r="G28" s="301">
        <f t="shared" si="1"/>
        <v>0</v>
      </c>
      <c r="I28" s="302"/>
      <c r="J28" s="303"/>
    </row>
    <row r="29" spans="1:12" ht="25.5">
      <c r="A29" s="49" t="s">
        <v>77</v>
      </c>
      <c r="B29" s="60" t="s">
        <v>188</v>
      </c>
      <c r="C29" s="51" t="s">
        <v>189</v>
      </c>
      <c r="D29" s="49" t="s">
        <v>80</v>
      </c>
      <c r="E29" s="300"/>
      <c r="F29" s="300"/>
      <c r="G29" s="301">
        <f t="shared" si="1"/>
        <v>0</v>
      </c>
      <c r="I29" s="302"/>
      <c r="J29" s="303"/>
    </row>
    <row r="30" spans="1:12" ht="51">
      <c r="A30" s="54" t="s">
        <v>446</v>
      </c>
      <c r="B30" s="99" t="s">
        <v>157</v>
      </c>
      <c r="C30" s="55" t="s">
        <v>193</v>
      </c>
      <c r="D30" s="49" t="s">
        <v>159</v>
      </c>
      <c r="E30" s="300"/>
      <c r="F30" s="300"/>
      <c r="G30" s="301">
        <f t="shared" si="1"/>
        <v>0</v>
      </c>
      <c r="I30" s="302"/>
      <c r="J30" s="303"/>
    </row>
    <row r="31" spans="1:12" ht="89.25">
      <c r="A31" s="54" t="s">
        <v>447</v>
      </c>
      <c r="B31" s="104">
        <v>13.8</v>
      </c>
      <c r="C31" s="90" t="s">
        <v>208</v>
      </c>
      <c r="D31" s="71" t="s">
        <v>144</v>
      </c>
      <c r="E31" s="99">
        <f>[7]BOQ!$I$39</f>
        <v>0</v>
      </c>
      <c r="F31" s="99">
        <f>[7]BOQ!$J$39</f>
        <v>480.11</v>
      </c>
      <c r="G31" s="301">
        <f t="shared" si="1"/>
        <v>0</v>
      </c>
      <c r="I31" s="302"/>
      <c r="J31" s="303"/>
    </row>
    <row r="32" spans="1:12" ht="51">
      <c r="A32" s="54" t="s">
        <v>448</v>
      </c>
      <c r="B32" s="60" t="s">
        <v>100</v>
      </c>
      <c r="C32" s="59" t="s">
        <v>209</v>
      </c>
      <c r="D32" s="60" t="s">
        <v>80</v>
      </c>
      <c r="E32" s="99">
        <f>[7]BOQ!$I$43</f>
        <v>0</v>
      </c>
      <c r="F32" s="99">
        <f>[7]BOQ!$J$43</f>
        <v>1017.94</v>
      </c>
      <c r="G32" s="301">
        <f t="shared" si="1"/>
        <v>0</v>
      </c>
      <c r="I32" s="302"/>
      <c r="J32" s="303"/>
    </row>
    <row r="33" spans="1:10" ht="127.5">
      <c r="A33" s="54" t="s">
        <v>449</v>
      </c>
      <c r="B33" s="99">
        <v>13.1</v>
      </c>
      <c r="C33" s="59" t="s">
        <v>210</v>
      </c>
      <c r="D33" s="49" t="s">
        <v>80</v>
      </c>
      <c r="E33" s="99">
        <f>[7]BOQ!$I$41</f>
        <v>0</v>
      </c>
      <c r="F33" s="300">
        <f>[7]BOQ!$J$41</f>
        <v>1459.93</v>
      </c>
      <c r="G33" s="301">
        <f t="shared" si="1"/>
        <v>0</v>
      </c>
      <c r="I33" s="302"/>
      <c r="J33" s="303"/>
    </row>
    <row r="34" spans="1:10" ht="89.25">
      <c r="A34" s="54" t="s">
        <v>661</v>
      </c>
      <c r="B34" s="99"/>
      <c r="C34" s="59" t="s">
        <v>627</v>
      </c>
      <c r="D34" s="49" t="s">
        <v>80</v>
      </c>
      <c r="E34" s="99">
        <f>[7]BOQ!$I$50</f>
        <v>0</v>
      </c>
      <c r="F34" s="99">
        <f>[7]BOQ!$J$50</f>
        <v>2773.8</v>
      </c>
      <c r="G34" s="301">
        <f t="shared" si="1"/>
        <v>0</v>
      </c>
      <c r="I34" s="302"/>
      <c r="J34" s="303"/>
    </row>
    <row r="35" spans="1:10" ht="89.25">
      <c r="A35" s="54" t="s">
        <v>662</v>
      </c>
      <c r="B35" s="99"/>
      <c r="C35" s="59" t="s">
        <v>628</v>
      </c>
      <c r="D35" s="49" t="s">
        <v>80</v>
      </c>
      <c r="E35" s="99">
        <f>[7]BOQ!$I$52</f>
        <v>0</v>
      </c>
      <c r="F35" s="99">
        <f>[7]BOQ!$J$52</f>
        <v>3346.01</v>
      </c>
      <c r="G35" s="301">
        <f t="shared" si="1"/>
        <v>0</v>
      </c>
      <c r="I35" s="302"/>
      <c r="J35" s="303"/>
    </row>
    <row r="36" spans="1:10" ht="114.75">
      <c r="A36" s="54" t="s">
        <v>663</v>
      </c>
      <c r="B36" s="2">
        <v>2.4</v>
      </c>
      <c r="C36" s="3" t="s">
        <v>106</v>
      </c>
      <c r="D36" s="17"/>
      <c r="E36" s="99"/>
      <c r="F36" s="99"/>
      <c r="G36" s="301"/>
      <c r="I36" s="302"/>
      <c r="J36" s="303"/>
    </row>
    <row r="37" spans="1:10">
      <c r="A37" s="54" t="s">
        <v>77</v>
      </c>
      <c r="B37" s="2" t="s">
        <v>78</v>
      </c>
      <c r="C37" s="3" t="s">
        <v>79</v>
      </c>
      <c r="D37" s="2" t="s">
        <v>80</v>
      </c>
      <c r="E37" s="99">
        <f>[7]BOQ!$I$58</f>
        <v>0</v>
      </c>
      <c r="F37" s="99">
        <f>[7]BOQ!$J$58</f>
        <v>494.21</v>
      </c>
      <c r="G37" s="301">
        <f t="shared" si="1"/>
        <v>0</v>
      </c>
      <c r="I37" s="302"/>
      <c r="J37" s="303"/>
    </row>
    <row r="38" spans="1:10">
      <c r="A38" s="54" t="s">
        <v>81</v>
      </c>
      <c r="B38" s="2" t="s">
        <v>82</v>
      </c>
      <c r="C38" s="3" t="s">
        <v>83</v>
      </c>
      <c r="D38" s="2" t="s">
        <v>80</v>
      </c>
      <c r="E38" s="99">
        <f>[7]BOQ!$I$57</f>
        <v>0</v>
      </c>
      <c r="F38" s="99">
        <f>[7]BOQ!$J$57</f>
        <v>700.51</v>
      </c>
      <c r="G38" s="301">
        <f t="shared" si="1"/>
        <v>0</v>
      </c>
      <c r="I38" s="302"/>
      <c r="J38" s="303"/>
    </row>
    <row r="39" spans="1:10" ht="25.5">
      <c r="A39" s="54" t="s">
        <v>84</v>
      </c>
      <c r="B39" s="2" t="s">
        <v>85</v>
      </c>
      <c r="C39" s="3" t="s">
        <v>86</v>
      </c>
      <c r="D39" s="2" t="s">
        <v>80</v>
      </c>
      <c r="E39" s="99">
        <f>[7]BOQ!$I$56</f>
        <v>0</v>
      </c>
      <c r="F39" s="99">
        <f>[7]BOQ!$J$56</f>
        <v>1756.4</v>
      </c>
      <c r="G39" s="301">
        <f t="shared" si="1"/>
        <v>0</v>
      </c>
      <c r="I39" s="302"/>
      <c r="J39" s="303"/>
    </row>
    <row r="40" spans="1:10" ht="38.25">
      <c r="A40" s="78"/>
      <c r="B40" s="105"/>
      <c r="C40" s="93" t="s">
        <v>450</v>
      </c>
      <c r="D40" s="84"/>
      <c r="E40" s="300"/>
      <c r="F40" s="300"/>
      <c r="G40" s="77">
        <f>SUM(G6:G39)</f>
        <v>0</v>
      </c>
      <c r="I40" s="302"/>
      <c r="J40" s="303"/>
    </row>
    <row r="41" spans="1:10" ht="27" customHeight="1">
      <c r="A41" s="298"/>
      <c r="B41" s="298"/>
      <c r="C41" s="298"/>
      <c r="D41" s="298"/>
      <c r="E41" s="300"/>
      <c r="F41" s="300"/>
      <c r="G41" s="298"/>
      <c r="I41" s="302"/>
      <c r="J41" s="303"/>
    </row>
    <row r="42" spans="1:10" ht="33" customHeight="1">
      <c r="A42" s="83" t="s">
        <v>451</v>
      </c>
      <c r="B42" s="98"/>
      <c r="C42" s="89" t="s">
        <v>452</v>
      </c>
      <c r="D42" s="83"/>
      <c r="E42" s="300"/>
      <c r="F42" s="300"/>
      <c r="G42" s="80"/>
      <c r="I42" s="302"/>
      <c r="J42" s="303"/>
    </row>
    <row r="43" spans="1:10" ht="36.75" customHeight="1">
      <c r="A43" s="56" t="s">
        <v>453</v>
      </c>
      <c r="B43" s="101"/>
      <c r="C43" s="51" t="s">
        <v>190</v>
      </c>
      <c r="D43" s="49"/>
      <c r="E43" s="300"/>
      <c r="F43" s="300"/>
      <c r="G43" s="76"/>
      <c r="I43" s="302"/>
      <c r="J43" s="303"/>
    </row>
    <row r="44" spans="1:10" ht="37.5" customHeight="1">
      <c r="A44" s="49" t="s">
        <v>77</v>
      </c>
      <c r="B44" s="60" t="s">
        <v>191</v>
      </c>
      <c r="C44" s="51" t="s">
        <v>192</v>
      </c>
      <c r="D44" s="71" t="s">
        <v>80</v>
      </c>
      <c r="E44" s="99">
        <f>[7]BOQ!$I$21</f>
        <v>0</v>
      </c>
      <c r="F44" s="99">
        <f>[7]BOQ!$J$21</f>
        <v>14485.88</v>
      </c>
      <c r="G44" s="301">
        <f t="shared" ref="G44:G66" si="2">IF(E44="Nil","   -  ",E44*F44)</f>
        <v>0</v>
      </c>
      <c r="I44" s="302"/>
      <c r="J44" s="303"/>
    </row>
    <row r="45" spans="1:10" ht="37.5" customHeight="1">
      <c r="A45" s="49" t="s">
        <v>81</v>
      </c>
      <c r="B45" s="60"/>
      <c r="C45" s="51" t="s">
        <v>618</v>
      </c>
      <c r="D45" s="71" t="s">
        <v>80</v>
      </c>
      <c r="E45" s="99"/>
      <c r="F45" s="99"/>
      <c r="G45" s="301"/>
      <c r="I45" s="302"/>
      <c r="J45" s="303"/>
    </row>
    <row r="46" spans="1:10" ht="55.5" customHeight="1">
      <c r="A46" s="56" t="s">
        <v>454</v>
      </c>
      <c r="B46" s="99" t="s">
        <v>157</v>
      </c>
      <c r="C46" s="55" t="s">
        <v>193</v>
      </c>
      <c r="D46" s="49" t="s">
        <v>159</v>
      </c>
      <c r="E46" s="99"/>
      <c r="F46" s="300"/>
      <c r="G46" s="301"/>
      <c r="I46" s="302"/>
      <c r="J46" s="303"/>
    </row>
    <row r="47" spans="1:10" ht="53.25" customHeight="1">
      <c r="A47" s="56" t="s">
        <v>455</v>
      </c>
      <c r="B47" s="102" t="s">
        <v>456</v>
      </c>
      <c r="C47" s="55" t="s">
        <v>194</v>
      </c>
      <c r="D47" s="49" t="s">
        <v>159</v>
      </c>
      <c r="E47" s="300"/>
      <c r="F47" s="300"/>
      <c r="G47" s="301">
        <f t="shared" si="2"/>
        <v>0</v>
      </c>
      <c r="I47" s="302"/>
      <c r="J47" s="303"/>
    </row>
    <row r="48" spans="1:10" ht="223.5" customHeight="1">
      <c r="A48" s="56" t="s">
        <v>457</v>
      </c>
      <c r="B48" s="57"/>
      <c r="C48" s="55" t="s">
        <v>681</v>
      </c>
      <c r="D48" s="71" t="s">
        <v>103</v>
      </c>
      <c r="E48" s="99">
        <f>[7]BOQ!$I$31</f>
        <v>0</v>
      </c>
      <c r="F48" s="300">
        <f>[7]BOQ!$J$31</f>
        <v>19253.32</v>
      </c>
      <c r="G48" s="301">
        <f t="shared" si="2"/>
        <v>0</v>
      </c>
      <c r="I48" s="302"/>
      <c r="J48" s="303"/>
    </row>
    <row r="49" spans="1:10" ht="49.5" customHeight="1">
      <c r="A49" s="56" t="s">
        <v>458</v>
      </c>
      <c r="B49" s="57" t="s">
        <v>197</v>
      </c>
      <c r="C49" s="55" t="s">
        <v>198</v>
      </c>
      <c r="D49" s="49" t="s">
        <v>80</v>
      </c>
      <c r="E49" s="300"/>
      <c r="F49" s="300"/>
      <c r="G49" s="301">
        <f t="shared" si="2"/>
        <v>0</v>
      </c>
      <c r="I49" s="302"/>
      <c r="J49" s="303"/>
    </row>
    <row r="50" spans="1:10" ht="25.5">
      <c r="A50" s="56" t="s">
        <v>459</v>
      </c>
      <c r="B50" s="103"/>
      <c r="C50" s="55" t="s">
        <v>199</v>
      </c>
      <c r="D50" s="49"/>
      <c r="E50" s="300"/>
      <c r="F50" s="300"/>
      <c r="G50" s="301">
        <f t="shared" si="2"/>
        <v>0</v>
      </c>
      <c r="I50" s="302"/>
      <c r="J50" s="303"/>
    </row>
    <row r="51" spans="1:10" ht="102">
      <c r="A51" s="306" t="s">
        <v>77</v>
      </c>
      <c r="C51" s="55" t="s">
        <v>622</v>
      </c>
      <c r="D51" s="71" t="s">
        <v>623</v>
      </c>
      <c r="E51" s="99"/>
      <c r="F51" s="99"/>
      <c r="G51" s="301">
        <f t="shared" si="2"/>
        <v>0</v>
      </c>
      <c r="I51" s="302"/>
      <c r="J51" s="303"/>
    </row>
    <row r="52" spans="1:10" ht="38.25">
      <c r="A52" s="56" t="s">
        <v>460</v>
      </c>
      <c r="B52" s="306"/>
      <c r="C52" s="307" t="s">
        <v>201</v>
      </c>
      <c r="D52" s="308"/>
      <c r="E52" s="300"/>
      <c r="F52" s="300"/>
      <c r="G52" s="301">
        <f t="shared" si="2"/>
        <v>0</v>
      </c>
      <c r="I52" s="302"/>
      <c r="J52" s="303"/>
    </row>
    <row r="53" spans="1:10" ht="186" customHeight="1">
      <c r="A53" s="306" t="s">
        <v>77</v>
      </c>
      <c r="B53" s="197" t="s">
        <v>202</v>
      </c>
      <c r="C53" s="309" t="s">
        <v>620</v>
      </c>
      <c r="D53" s="310" t="s">
        <v>203</v>
      </c>
      <c r="E53" s="300">
        <f>[7]BOQ!$I$29</f>
        <v>0</v>
      </c>
      <c r="F53" s="99">
        <f>[7]BOQ!$J$29</f>
        <v>1298.44</v>
      </c>
      <c r="G53" s="301">
        <f t="shared" si="2"/>
        <v>0</v>
      </c>
      <c r="I53" s="302"/>
      <c r="J53" s="303"/>
    </row>
    <row r="54" spans="1:10" ht="149.25" customHeight="1">
      <c r="A54" s="306" t="s">
        <v>81</v>
      </c>
      <c r="B54" s="197"/>
      <c r="C54" s="326" t="s">
        <v>621</v>
      </c>
      <c r="D54" s="327" t="s">
        <v>206</v>
      </c>
      <c r="E54" s="300"/>
      <c r="F54" s="99"/>
      <c r="G54" s="301">
        <f t="shared" si="2"/>
        <v>0</v>
      </c>
      <c r="I54" s="302"/>
      <c r="J54" s="303"/>
    </row>
    <row r="55" spans="1:10" ht="27.75" customHeight="1">
      <c r="A55" s="56" t="s">
        <v>461</v>
      </c>
      <c r="B55" s="197">
        <v>14.9</v>
      </c>
      <c r="C55" s="198" t="s">
        <v>164</v>
      </c>
      <c r="D55" s="199" t="s">
        <v>144</v>
      </c>
      <c r="E55" s="300">
        <f>[7]BOQ!$I$35</f>
        <v>0</v>
      </c>
      <c r="F55" s="99">
        <f>[7]BOQ!$J$35</f>
        <v>2180.58</v>
      </c>
      <c r="G55" s="301">
        <f t="shared" si="2"/>
        <v>0</v>
      </c>
      <c r="I55" s="302"/>
      <c r="J55" s="303"/>
    </row>
    <row r="56" spans="1:10" ht="38.25">
      <c r="A56" s="56" t="s">
        <v>462</v>
      </c>
      <c r="B56" s="99">
        <v>14.11</v>
      </c>
      <c r="C56" s="59" t="s">
        <v>625</v>
      </c>
      <c r="D56" s="61" t="s">
        <v>80</v>
      </c>
      <c r="E56" s="99">
        <f>[7]BOQ!$I$27</f>
        <v>0</v>
      </c>
      <c r="F56" s="99">
        <f>[7]BOQ!$J$27</f>
        <v>14485.88</v>
      </c>
      <c r="G56" s="301">
        <f t="shared" si="2"/>
        <v>0</v>
      </c>
      <c r="I56" s="302"/>
      <c r="J56" s="303"/>
    </row>
    <row r="57" spans="1:10" ht="38.25">
      <c r="A57" s="56" t="s">
        <v>463</v>
      </c>
      <c r="B57" s="99"/>
      <c r="C57" s="59" t="s">
        <v>626</v>
      </c>
      <c r="D57" s="61" t="s">
        <v>80</v>
      </c>
      <c r="E57" s="99"/>
      <c r="F57" s="99"/>
      <c r="G57" s="301">
        <f t="shared" si="2"/>
        <v>0</v>
      </c>
      <c r="I57" s="302"/>
      <c r="J57" s="303"/>
    </row>
    <row r="58" spans="1:10" ht="120" customHeight="1">
      <c r="A58" s="56" t="s">
        <v>464</v>
      </c>
      <c r="B58" s="104" t="s">
        <v>204</v>
      </c>
      <c r="C58" s="51" t="s">
        <v>205</v>
      </c>
      <c r="D58" s="61" t="s">
        <v>206</v>
      </c>
      <c r="E58" s="300"/>
      <c r="F58" s="300"/>
      <c r="G58" s="301">
        <f t="shared" si="2"/>
        <v>0</v>
      </c>
      <c r="I58" s="302"/>
      <c r="J58" s="303"/>
    </row>
    <row r="59" spans="1:10" ht="44.25" customHeight="1">
      <c r="A59" s="56" t="s">
        <v>465</v>
      </c>
      <c r="B59" s="57" t="s">
        <v>207</v>
      </c>
      <c r="C59" s="55" t="s">
        <v>677</v>
      </c>
      <c r="D59" s="49" t="s">
        <v>80</v>
      </c>
      <c r="E59" s="99">
        <f>[7]BOQ!$I$33</f>
        <v>0</v>
      </c>
      <c r="F59" s="99">
        <f>[7]BOQ!$J$33</f>
        <v>5330.31</v>
      </c>
      <c r="G59" s="301">
        <f t="shared" si="2"/>
        <v>0</v>
      </c>
      <c r="I59" s="302"/>
      <c r="J59" s="303"/>
    </row>
    <row r="60" spans="1:10" ht="51">
      <c r="A60" s="56" t="s">
        <v>467</v>
      </c>
      <c r="B60" s="99" t="s">
        <v>165</v>
      </c>
      <c r="C60" s="59" t="s">
        <v>466</v>
      </c>
      <c r="D60" s="72" t="s">
        <v>144</v>
      </c>
      <c r="E60" s="300"/>
      <c r="F60" s="300"/>
      <c r="G60" s="301">
        <f t="shared" si="2"/>
        <v>0</v>
      </c>
      <c r="I60" s="302"/>
      <c r="J60" s="303"/>
    </row>
    <row r="61" spans="1:10" ht="81" customHeight="1">
      <c r="A61" s="56" t="s">
        <v>624</v>
      </c>
      <c r="B61" s="99">
        <v>14.16</v>
      </c>
      <c r="C61" s="91" t="s">
        <v>468</v>
      </c>
      <c r="D61" s="61" t="s">
        <v>101</v>
      </c>
      <c r="E61" s="99">
        <f>[7]BOQ!$I$46</f>
        <v>0</v>
      </c>
      <c r="F61" s="99">
        <f>[7]BOQ!$J$46</f>
        <v>94.344099999999997</v>
      </c>
      <c r="G61" s="301">
        <f t="shared" si="2"/>
        <v>0</v>
      </c>
      <c r="I61" s="302"/>
      <c r="J61" s="303"/>
    </row>
    <row r="62" spans="1:10" ht="81" customHeight="1">
      <c r="A62" s="56" t="s">
        <v>664</v>
      </c>
      <c r="B62" s="99"/>
      <c r="C62" s="91" t="s">
        <v>629</v>
      </c>
      <c r="D62" s="61" t="s">
        <v>206</v>
      </c>
      <c r="E62" s="99">
        <f>[7]BOQ!$I$37</f>
        <v>0</v>
      </c>
      <c r="F62" s="99">
        <f>[7]BOQ!$J$37</f>
        <v>175</v>
      </c>
      <c r="G62" s="301">
        <f t="shared" si="2"/>
        <v>0</v>
      </c>
      <c r="I62" s="302"/>
      <c r="J62" s="303"/>
    </row>
    <row r="63" spans="1:10" ht="81" customHeight="1">
      <c r="A63" s="56" t="s">
        <v>665</v>
      </c>
      <c r="B63" s="99"/>
      <c r="C63" s="91" t="s">
        <v>630</v>
      </c>
      <c r="D63" s="61" t="s">
        <v>206</v>
      </c>
      <c r="E63" s="99"/>
      <c r="F63" s="99"/>
      <c r="G63" s="301">
        <f t="shared" si="2"/>
        <v>0</v>
      </c>
      <c r="I63" s="302"/>
      <c r="J63" s="303"/>
    </row>
    <row r="64" spans="1:10" ht="81" customHeight="1">
      <c r="A64" s="56" t="s">
        <v>666</v>
      </c>
      <c r="B64" s="99"/>
      <c r="C64" s="91" t="s">
        <v>631</v>
      </c>
      <c r="D64" s="61" t="s">
        <v>101</v>
      </c>
      <c r="E64" s="99">
        <f>[7]BOQ!$I$48</f>
        <v>0</v>
      </c>
      <c r="F64" s="99">
        <f>[7]BOQ!$J$48</f>
        <v>94.34</v>
      </c>
      <c r="G64" s="301">
        <f t="shared" si="2"/>
        <v>0</v>
      </c>
      <c r="I64" s="302"/>
      <c r="J64" s="303"/>
    </row>
    <row r="65" spans="1:10" ht="119.25" customHeight="1">
      <c r="A65" s="56" t="s">
        <v>667</v>
      </c>
      <c r="B65" s="99"/>
      <c r="C65" s="91" t="s">
        <v>632</v>
      </c>
      <c r="D65" s="61" t="s">
        <v>594</v>
      </c>
      <c r="E65" s="99"/>
      <c r="F65" s="99"/>
      <c r="G65" s="301">
        <f t="shared" si="2"/>
        <v>0</v>
      </c>
      <c r="I65" s="302"/>
      <c r="J65" s="303"/>
    </row>
    <row r="66" spans="1:10" ht="25.5">
      <c r="A66" s="56" t="s">
        <v>668</v>
      </c>
      <c r="B66" s="99"/>
      <c r="C66" s="3" t="s">
        <v>679</v>
      </c>
      <c r="D66" s="17" t="s">
        <v>101</v>
      </c>
      <c r="E66" s="99">
        <f>[7]BOQ!$I$53</f>
        <v>0</v>
      </c>
      <c r="F66" s="99">
        <f>[7]BOQ!$J$53</f>
        <v>17</v>
      </c>
      <c r="G66" s="301">
        <f t="shared" si="2"/>
        <v>0</v>
      </c>
      <c r="I66" s="302"/>
      <c r="J66" s="303"/>
    </row>
    <row r="67" spans="1:10" ht="37.5" customHeight="1">
      <c r="A67" s="78"/>
      <c r="B67" s="105"/>
      <c r="C67" s="93" t="s">
        <v>469</v>
      </c>
      <c r="D67" s="84"/>
      <c r="E67" s="300"/>
      <c r="F67" s="300"/>
      <c r="G67" s="77">
        <f>SUM(G44:G66)</f>
        <v>0</v>
      </c>
      <c r="I67" s="302"/>
      <c r="J67" s="303"/>
    </row>
    <row r="68" spans="1:10">
      <c r="A68" s="298"/>
      <c r="B68" s="298"/>
      <c r="C68" s="298"/>
      <c r="D68" s="298"/>
      <c r="E68" s="300"/>
      <c r="F68" s="300"/>
      <c r="G68" s="298"/>
      <c r="I68" s="302"/>
      <c r="J68" s="303"/>
    </row>
    <row r="69" spans="1:10">
      <c r="A69" s="83" t="s">
        <v>470</v>
      </c>
      <c r="B69" s="298"/>
      <c r="C69" s="89" t="s">
        <v>471</v>
      </c>
      <c r="D69" s="298"/>
      <c r="E69" s="300"/>
      <c r="F69" s="300"/>
      <c r="G69" s="298"/>
      <c r="I69" s="302"/>
      <c r="J69" s="303"/>
    </row>
    <row r="70" spans="1:10" ht="82.5" customHeight="1">
      <c r="A70" s="49" t="s">
        <v>472</v>
      </c>
      <c r="B70" s="60"/>
      <c r="C70" s="51" t="s">
        <v>173</v>
      </c>
      <c r="D70" s="61"/>
      <c r="E70" s="300"/>
      <c r="F70" s="300"/>
      <c r="G70" s="76"/>
      <c r="I70" s="302"/>
      <c r="J70" s="303"/>
    </row>
    <row r="71" spans="1:10" ht="40.5" customHeight="1">
      <c r="A71" s="49" t="s">
        <v>77</v>
      </c>
      <c r="B71" s="57" t="s">
        <v>174</v>
      </c>
      <c r="C71" s="51" t="s">
        <v>175</v>
      </c>
      <c r="D71" s="61" t="s">
        <v>80</v>
      </c>
      <c r="E71" s="300"/>
      <c r="F71" s="300"/>
      <c r="G71" s="301">
        <f t="shared" ref="G71:G82" si="3">IF(E71="Nil","   -  ",E71*F71)</f>
        <v>0</v>
      </c>
      <c r="I71" s="302"/>
      <c r="J71" s="303"/>
    </row>
    <row r="72" spans="1:10" ht="40.5" customHeight="1">
      <c r="A72" s="49" t="s">
        <v>81</v>
      </c>
      <c r="B72" s="57" t="s">
        <v>176</v>
      </c>
      <c r="C72" s="51" t="s">
        <v>177</v>
      </c>
      <c r="D72" s="61" t="s">
        <v>80</v>
      </c>
      <c r="E72" s="300"/>
      <c r="F72" s="300"/>
      <c r="G72" s="301">
        <f t="shared" si="3"/>
        <v>0</v>
      </c>
      <c r="I72" s="302"/>
      <c r="J72" s="303"/>
    </row>
    <row r="73" spans="1:10" ht="106.5" customHeight="1">
      <c r="A73" s="49" t="s">
        <v>88</v>
      </c>
      <c r="B73" s="57" t="s">
        <v>178</v>
      </c>
      <c r="C73" s="51" t="s">
        <v>473</v>
      </c>
      <c r="D73" s="61" t="s">
        <v>80</v>
      </c>
      <c r="E73" s="300"/>
      <c r="F73" s="300"/>
      <c r="G73" s="301">
        <f t="shared" si="3"/>
        <v>0</v>
      </c>
      <c r="I73" s="302"/>
      <c r="J73" s="303"/>
    </row>
    <row r="74" spans="1:10" ht="50.25" customHeight="1">
      <c r="A74" s="49" t="s">
        <v>474</v>
      </c>
      <c r="B74" s="99" t="s">
        <v>155</v>
      </c>
      <c r="C74" s="53" t="s">
        <v>179</v>
      </c>
      <c r="D74" s="49" t="s">
        <v>80</v>
      </c>
      <c r="E74" s="300"/>
      <c r="F74" s="300"/>
      <c r="G74" s="301">
        <f t="shared" si="3"/>
        <v>0</v>
      </c>
      <c r="I74" s="302"/>
      <c r="J74" s="303"/>
    </row>
    <row r="75" spans="1:10" ht="38.25">
      <c r="A75" s="49" t="s">
        <v>475</v>
      </c>
      <c r="B75" s="100">
        <v>12.8</v>
      </c>
      <c r="C75" s="53" t="s">
        <v>179</v>
      </c>
      <c r="D75" s="49"/>
      <c r="E75" s="300"/>
      <c r="F75" s="300"/>
      <c r="G75" s="301">
        <f t="shared" si="3"/>
        <v>0</v>
      </c>
      <c r="I75" s="302"/>
      <c r="J75" s="303"/>
    </row>
    <row r="76" spans="1:10" ht="16.5" customHeight="1">
      <c r="A76" s="49" t="s">
        <v>77</v>
      </c>
      <c r="B76" s="60" t="s">
        <v>180</v>
      </c>
      <c r="C76" s="51" t="s">
        <v>307</v>
      </c>
      <c r="D76" s="49" t="s">
        <v>80</v>
      </c>
      <c r="E76" s="300"/>
      <c r="F76" s="300"/>
      <c r="G76" s="301">
        <f t="shared" si="3"/>
        <v>0</v>
      </c>
      <c r="I76" s="302"/>
      <c r="J76" s="303"/>
    </row>
    <row r="77" spans="1:10" ht="38.25">
      <c r="A77" s="49" t="s">
        <v>476</v>
      </c>
      <c r="B77" s="101">
        <v>13.5</v>
      </c>
      <c r="C77" s="51" t="s">
        <v>181</v>
      </c>
      <c r="D77" s="49"/>
      <c r="E77" s="300"/>
      <c r="F77" s="300"/>
      <c r="G77" s="301">
        <f t="shared" si="3"/>
        <v>0</v>
      </c>
      <c r="I77" s="302"/>
      <c r="J77" s="303"/>
    </row>
    <row r="78" spans="1:10" ht="27.75" customHeight="1">
      <c r="A78" s="49" t="s">
        <v>77</v>
      </c>
      <c r="B78" s="60" t="s">
        <v>477</v>
      </c>
      <c r="C78" s="51" t="s">
        <v>189</v>
      </c>
      <c r="D78" s="49" t="s">
        <v>80</v>
      </c>
      <c r="E78" s="300"/>
      <c r="F78" s="300"/>
      <c r="G78" s="301">
        <f t="shared" si="3"/>
        <v>0</v>
      </c>
      <c r="I78" s="302"/>
      <c r="J78" s="303"/>
    </row>
    <row r="79" spans="1:10" ht="77.25" customHeight="1">
      <c r="A79" s="49" t="s">
        <v>478</v>
      </c>
      <c r="B79" s="99" t="s">
        <v>157</v>
      </c>
      <c r="C79" s="55" t="s">
        <v>193</v>
      </c>
      <c r="D79" s="49" t="s">
        <v>159</v>
      </c>
      <c r="E79" s="300"/>
      <c r="F79" s="300"/>
      <c r="G79" s="301">
        <f t="shared" si="3"/>
        <v>0</v>
      </c>
      <c r="I79" s="302"/>
      <c r="J79" s="303"/>
    </row>
    <row r="80" spans="1:10" ht="92.25" customHeight="1">
      <c r="A80" s="49" t="s">
        <v>479</v>
      </c>
      <c r="B80" s="104">
        <v>13.8</v>
      </c>
      <c r="C80" s="90" t="s">
        <v>208</v>
      </c>
      <c r="D80" s="71" t="s">
        <v>144</v>
      </c>
      <c r="E80" s="300"/>
      <c r="F80" s="300"/>
      <c r="G80" s="301">
        <f t="shared" si="3"/>
        <v>0</v>
      </c>
      <c r="I80" s="302"/>
      <c r="J80" s="303"/>
    </row>
    <row r="81" spans="1:12" ht="51">
      <c r="A81" s="49" t="s">
        <v>480</v>
      </c>
      <c r="B81" s="60" t="s">
        <v>100</v>
      </c>
      <c r="C81" s="59" t="s">
        <v>481</v>
      </c>
      <c r="D81" s="60" t="s">
        <v>80</v>
      </c>
      <c r="E81" s="300"/>
      <c r="F81" s="300"/>
      <c r="G81" s="301">
        <f t="shared" si="3"/>
        <v>0</v>
      </c>
      <c r="I81" s="302"/>
      <c r="J81" s="303"/>
    </row>
    <row r="82" spans="1:12" ht="127.5">
      <c r="A82" s="49" t="s">
        <v>482</v>
      </c>
      <c r="B82" s="99">
        <v>13.1</v>
      </c>
      <c r="C82" s="59" t="s">
        <v>210</v>
      </c>
      <c r="D82" s="49" t="s">
        <v>80</v>
      </c>
      <c r="E82" s="300"/>
      <c r="F82" s="300"/>
      <c r="G82" s="301">
        <f t="shared" si="3"/>
        <v>0</v>
      </c>
      <c r="I82" s="302"/>
      <c r="J82" s="303"/>
    </row>
    <row r="83" spans="1:12" ht="25.5">
      <c r="A83" s="78"/>
      <c r="B83" s="105"/>
      <c r="C83" s="93" t="s">
        <v>483</v>
      </c>
      <c r="D83" s="84"/>
      <c r="E83" s="84"/>
      <c r="F83" s="78"/>
      <c r="G83" s="77">
        <f>SUM(G70:G82)</f>
        <v>0</v>
      </c>
      <c r="L83" s="311"/>
    </row>
    <row r="85" spans="1:12">
      <c r="G85" s="311">
        <f>G83+G67+G40</f>
        <v>0</v>
      </c>
    </row>
  </sheetData>
  <mergeCells count="1">
    <mergeCell ref="A2:E2"/>
  </mergeCells>
  <pageMargins left="0.70866141732283472" right="0.70866141732283472" top="0.74803149606299213" bottom="0.74803149606299213" header="0.31496062992125984" footer="0.31496062992125984"/>
  <pageSetup paperSize="9"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0"/>
  <sheetViews>
    <sheetView view="pageBreakPreview" topLeftCell="A91" zoomScaleSheetLayoutView="100" workbookViewId="0">
      <selection activeCell="E90" sqref="E1:G1048576"/>
    </sheetView>
  </sheetViews>
  <sheetFormatPr defaultColWidth="9.140625" defaultRowHeight="12.75"/>
  <cols>
    <col min="1" max="1" width="9.42578125" style="18" bestFit="1" customWidth="1"/>
    <col min="2" max="2" width="13.140625" style="135" customWidth="1"/>
    <col min="3" max="3" width="52.5703125" style="12" customWidth="1"/>
    <col min="4" max="4" width="7.42578125" style="18" bestFit="1" customWidth="1"/>
    <col min="5" max="5" width="12.140625" style="121" bestFit="1" customWidth="1"/>
    <col min="6" max="6" width="13" style="121" customWidth="1"/>
    <col min="7" max="7" width="16.5703125" style="127" bestFit="1" customWidth="1"/>
    <col min="8" max="8" width="15.140625" style="10" bestFit="1" customWidth="1"/>
    <col min="9" max="16384" width="9.140625" style="10"/>
  </cols>
  <sheetData>
    <row r="1" spans="1:11">
      <c r="A1" s="10" t="s">
        <v>737</v>
      </c>
      <c r="B1" s="179"/>
      <c r="C1" s="22"/>
      <c r="D1" s="22"/>
      <c r="E1" s="112"/>
      <c r="F1" s="112"/>
      <c r="G1" s="122"/>
      <c r="H1" s="9"/>
    </row>
    <row r="2" spans="1:11">
      <c r="A2" s="21" t="s">
        <v>736</v>
      </c>
      <c r="B2" s="179"/>
      <c r="C2" s="21"/>
      <c r="D2" s="22"/>
      <c r="E2" s="112"/>
      <c r="F2" s="112"/>
      <c r="G2" s="225" t="s">
        <v>670</v>
      </c>
      <c r="H2" s="9"/>
      <c r="I2" s="10">
        <f>65.2-53.11</f>
        <v>12.090000000000003</v>
      </c>
    </row>
    <row r="3" spans="1:11">
      <c r="A3" s="25"/>
      <c r="B3" s="128"/>
      <c r="C3" s="25"/>
      <c r="D3" s="26"/>
      <c r="E3" s="113"/>
      <c r="F3" s="113"/>
      <c r="G3" s="123"/>
      <c r="H3" s="9"/>
    </row>
    <row r="4" spans="1:11" s="24" customFormat="1" ht="27.75" customHeight="1">
      <c r="A4" s="26" t="s">
        <v>70</v>
      </c>
      <c r="B4" s="128" t="s">
        <v>669</v>
      </c>
      <c r="C4" s="11" t="s">
        <v>71</v>
      </c>
      <c r="D4" s="26" t="s">
        <v>72</v>
      </c>
      <c r="E4" s="113" t="s">
        <v>73</v>
      </c>
      <c r="F4" s="113" t="s">
        <v>74</v>
      </c>
      <c r="G4" s="123" t="s">
        <v>75</v>
      </c>
      <c r="H4" s="23"/>
    </row>
    <row r="5" spans="1:11" ht="20.100000000000001" customHeight="1">
      <c r="A5" s="26" t="s">
        <v>487</v>
      </c>
      <c r="B5" s="129"/>
      <c r="C5" s="11" t="s">
        <v>222</v>
      </c>
      <c r="D5" s="17"/>
      <c r="E5" s="114"/>
      <c r="F5" s="114"/>
      <c r="G5" s="124"/>
      <c r="H5" s="9"/>
    </row>
    <row r="6" spans="1:11" ht="92.25" customHeight="1">
      <c r="A6" s="109" t="s">
        <v>493</v>
      </c>
      <c r="B6" s="110"/>
      <c r="C6" s="108" t="s">
        <v>577</v>
      </c>
      <c r="D6" s="175" t="s">
        <v>80</v>
      </c>
      <c r="E6" s="323">
        <f>'[8]Drain CC'!$G$8+'[8] Lined Drain'!$G$11</f>
        <v>9237.6800000000021</v>
      </c>
      <c r="F6" s="325">
        <f>'[8]Drain CC'!$I$8</f>
        <v>307.61</v>
      </c>
      <c r="G6" s="323">
        <f>E6*F6</f>
        <v>2841602.7448000009</v>
      </c>
      <c r="H6" s="9" t="s">
        <v>300</v>
      </c>
      <c r="K6" s="10">
        <f>ROUND(1029*1.5,0)</f>
        <v>1544</v>
      </c>
    </row>
    <row r="7" spans="1:11" ht="66.75" customHeight="1">
      <c r="A7" s="109" t="s">
        <v>494</v>
      </c>
      <c r="B7" s="110"/>
      <c r="C7" s="108" t="s">
        <v>686</v>
      </c>
      <c r="D7" s="175" t="s">
        <v>80</v>
      </c>
      <c r="E7" s="323">
        <f>'[8]Drain CC'!$G$11</f>
        <v>271</v>
      </c>
      <c r="F7" s="325">
        <f>'[8]Drain CC'!$I$11</f>
        <v>2554.0700000000002</v>
      </c>
      <c r="G7" s="323">
        <f>E7*F7</f>
        <v>692152.97000000009</v>
      </c>
      <c r="H7" s="9"/>
    </row>
    <row r="8" spans="1:11" ht="47.25" customHeight="1">
      <c r="A8" s="109" t="s">
        <v>692</v>
      </c>
      <c r="B8" s="110"/>
      <c r="C8" s="111" t="s">
        <v>687</v>
      </c>
      <c r="D8" s="129" t="s">
        <v>80</v>
      </c>
      <c r="E8" s="323">
        <f>'[8] Lined Drain'!$G$14</f>
        <v>561.12</v>
      </c>
      <c r="F8" s="325">
        <f>'[8] Lined Drain'!$I$14</f>
        <v>6915.09</v>
      </c>
      <c r="G8" s="323">
        <f t="shared" ref="G8:G15" si="0">E8*F8</f>
        <v>3880195.3008000003</v>
      </c>
      <c r="H8" s="9"/>
    </row>
    <row r="9" spans="1:11" ht="51">
      <c r="A9" s="109" t="s">
        <v>693</v>
      </c>
      <c r="B9" s="110"/>
      <c r="C9" s="111" t="s">
        <v>281</v>
      </c>
      <c r="D9" s="129" t="s">
        <v>80</v>
      </c>
      <c r="E9" s="323">
        <f>'[8]Drain CC'!$G$14+'[8] Lined Drain'!$G$18</f>
        <v>1019.1600000000002</v>
      </c>
      <c r="F9" s="325">
        <f>'[8] Lined Drain'!$I$18</f>
        <v>8829.69</v>
      </c>
      <c r="G9" s="323">
        <f t="shared" si="0"/>
        <v>8998866.8604000024</v>
      </c>
      <c r="H9" s="9" t="s">
        <v>302</v>
      </c>
      <c r="K9" s="10">
        <f>ROUND((0.88*15608)+(0.16*12493)+(0.06*(89722+90037+92314)/3),0)</f>
        <v>21175</v>
      </c>
    </row>
    <row r="10" spans="1:11" ht="51">
      <c r="A10" s="109" t="s">
        <v>694</v>
      </c>
      <c r="B10" s="110"/>
      <c r="C10" s="111" t="s">
        <v>688</v>
      </c>
      <c r="D10" s="129" t="s">
        <v>80</v>
      </c>
      <c r="E10" s="323">
        <f>'[8] Lined Drain'!$G$22</f>
        <v>935.2</v>
      </c>
      <c r="F10" s="325">
        <f>'[8] Lined Drain'!$I$22</f>
        <v>9825.09</v>
      </c>
      <c r="G10" s="323">
        <f t="shared" si="0"/>
        <v>9188424.1680000015</v>
      </c>
      <c r="H10" s="9"/>
    </row>
    <row r="11" spans="1:11" ht="51">
      <c r="A11" s="109" t="s">
        <v>695</v>
      </c>
      <c r="B11" s="110"/>
      <c r="C11" s="111" t="s">
        <v>689</v>
      </c>
      <c r="D11" s="129" t="s">
        <v>80</v>
      </c>
      <c r="E11" s="323">
        <f>'[8]Drain CC'!$G$22</f>
        <v>1025.9690500000024</v>
      </c>
      <c r="F11" s="325">
        <f>'[8]Drain CC'!$I$22</f>
        <v>9710.07</v>
      </c>
      <c r="G11" s="323">
        <f t="shared" si="0"/>
        <v>9962231.293333523</v>
      </c>
      <c r="H11" s="9"/>
    </row>
    <row r="12" spans="1:11" ht="51">
      <c r="A12" s="109" t="s">
        <v>696</v>
      </c>
      <c r="B12" s="110"/>
      <c r="C12" s="335" t="s">
        <v>193</v>
      </c>
      <c r="D12" s="129" t="s">
        <v>159</v>
      </c>
      <c r="E12" s="323">
        <f>'[8]Drain CC'!$G$28</f>
        <v>56.351999999999997</v>
      </c>
      <c r="F12" s="325">
        <f>'[8]Drain CC'!$I$28</f>
        <v>128774.08</v>
      </c>
      <c r="G12" s="323">
        <f t="shared" si="0"/>
        <v>7256676.9561599996</v>
      </c>
      <c r="H12" s="9"/>
    </row>
    <row r="13" spans="1:11" ht="38.25">
      <c r="A13" s="109" t="s">
        <v>697</v>
      </c>
      <c r="B13" s="110"/>
      <c r="C13" s="335" t="s">
        <v>481</v>
      </c>
      <c r="D13" s="129" t="s">
        <v>80</v>
      </c>
      <c r="E13" s="323">
        <f>'[8]Drain CC'!$G$32</f>
        <v>451.72000000000116</v>
      </c>
      <c r="F13" s="325">
        <f>'[8]Drain CC'!$I$32</f>
        <v>1017.94</v>
      </c>
      <c r="G13" s="323">
        <f t="shared" si="0"/>
        <v>459823.85680000123</v>
      </c>
      <c r="H13" s="9"/>
    </row>
    <row r="14" spans="1:11" ht="63.75">
      <c r="A14" s="109" t="s">
        <v>698</v>
      </c>
      <c r="B14" s="110"/>
      <c r="C14" s="91" t="s">
        <v>690</v>
      </c>
      <c r="D14" s="61" t="s">
        <v>206</v>
      </c>
      <c r="E14" s="323">
        <f>'[8]Drain CC'!$G$34</f>
        <v>67.758000000000166</v>
      </c>
      <c r="F14" s="325">
        <f>'[8]Drain CC'!$I$34</f>
        <v>85</v>
      </c>
      <c r="G14" s="323">
        <f t="shared" si="0"/>
        <v>5759.4300000000139</v>
      </c>
      <c r="H14" s="9"/>
    </row>
    <row r="15" spans="1:11" ht="25.5">
      <c r="A15" s="109" t="s">
        <v>699</v>
      </c>
      <c r="B15" s="110"/>
      <c r="C15" s="335" t="s">
        <v>691</v>
      </c>
      <c r="D15" s="129" t="s">
        <v>594</v>
      </c>
      <c r="E15" s="323">
        <f>'[8]Drain CC'!$G$37</f>
        <v>451.72000000000116</v>
      </c>
      <c r="F15" s="325">
        <f>'[8]Drain CC'!$I$37</f>
        <v>75</v>
      </c>
      <c r="G15" s="323">
        <f t="shared" si="0"/>
        <v>33879.000000000087</v>
      </c>
      <c r="H15" s="9"/>
    </row>
    <row r="16" spans="1:11">
      <c r="A16" s="109"/>
      <c r="B16" s="110"/>
      <c r="C16" s="111"/>
      <c r="D16" s="129"/>
      <c r="E16" s="323"/>
      <c r="F16" s="325"/>
      <c r="G16" s="156"/>
      <c r="H16" s="9"/>
    </row>
    <row r="17" spans="1:9" ht="28.5" customHeight="1">
      <c r="A17" s="19"/>
      <c r="B17" s="131"/>
      <c r="C17" s="227" t="s">
        <v>495</v>
      </c>
      <c r="D17" s="2"/>
      <c r="E17" s="119"/>
      <c r="F17" s="116"/>
      <c r="G17" s="123">
        <f>SUM(G6:G15)</f>
        <v>43319612.580293536</v>
      </c>
      <c r="H17" s="9"/>
    </row>
    <row r="18" spans="1:9" ht="20.100000000000001" customHeight="1">
      <c r="A18" s="136" t="s">
        <v>488</v>
      </c>
      <c r="B18" s="131"/>
      <c r="C18" s="28" t="s">
        <v>51</v>
      </c>
      <c r="D18" s="2"/>
      <c r="E18" s="119"/>
      <c r="F18" s="116"/>
      <c r="G18" s="124"/>
      <c r="H18" s="9"/>
    </row>
    <row r="19" spans="1:9" ht="20.100000000000001" customHeight="1">
      <c r="A19" s="136" t="s">
        <v>496</v>
      </c>
      <c r="B19" s="137"/>
      <c r="C19" s="28" t="s">
        <v>228</v>
      </c>
      <c r="D19" s="138"/>
      <c r="E19" s="139"/>
      <c r="F19" s="120"/>
      <c r="G19" s="123"/>
      <c r="H19" s="9"/>
    </row>
    <row r="20" spans="1:9" ht="102">
      <c r="A20" s="314" t="s">
        <v>497</v>
      </c>
      <c r="B20" s="151" t="s">
        <v>224</v>
      </c>
      <c r="C20" s="152" t="s">
        <v>252</v>
      </c>
      <c r="D20" s="153"/>
      <c r="E20" s="115"/>
      <c r="F20" s="115"/>
      <c r="G20" s="154"/>
      <c r="H20" s="9"/>
    </row>
    <row r="21" spans="1:9" ht="14.25" customHeight="1">
      <c r="A21" s="155" t="s">
        <v>77</v>
      </c>
      <c r="B21" s="5">
        <v>8.1300000000000008</v>
      </c>
      <c r="C21" s="3" t="s">
        <v>225</v>
      </c>
      <c r="D21" s="5" t="s">
        <v>101</v>
      </c>
      <c r="E21" s="117">
        <f>[8]Signs!$G$41</f>
        <v>3611.4183000000007</v>
      </c>
      <c r="F21" s="316">
        <f>[8]Signs!$I$41</f>
        <v>1012.16</v>
      </c>
      <c r="G21" s="156">
        <f>E21*F21</f>
        <v>3655333.1465280005</v>
      </c>
      <c r="H21" s="9"/>
    </row>
    <row r="22" spans="1:9" ht="16.5" customHeight="1">
      <c r="A22" s="155" t="s">
        <v>81</v>
      </c>
      <c r="B22" s="5" t="s">
        <v>226</v>
      </c>
      <c r="C22" s="3" t="s">
        <v>227</v>
      </c>
      <c r="D22" s="5" t="s">
        <v>144</v>
      </c>
      <c r="E22" s="117"/>
      <c r="F22" s="118"/>
      <c r="G22" s="156"/>
      <c r="H22" s="9"/>
    </row>
    <row r="23" spans="1:9" ht="29.25" customHeight="1">
      <c r="A23" s="19"/>
      <c r="B23" s="133"/>
      <c r="C23" s="227" t="s">
        <v>498</v>
      </c>
      <c r="D23" s="5"/>
      <c r="E23" s="119"/>
      <c r="F23" s="116"/>
      <c r="G23" s="123">
        <f>SUM(G21:G22)</f>
        <v>3655333.1465280005</v>
      </c>
      <c r="H23" s="9"/>
    </row>
    <row r="24" spans="1:9" ht="20.100000000000001" customHeight="1">
      <c r="A24" s="141" t="s">
        <v>499</v>
      </c>
      <c r="B24" s="137"/>
      <c r="C24" s="142" t="s">
        <v>53</v>
      </c>
      <c r="D24" s="137"/>
      <c r="E24" s="143"/>
      <c r="F24" s="144"/>
      <c r="G24" s="145"/>
      <c r="H24" s="9"/>
    </row>
    <row r="25" spans="1:9" ht="127.5">
      <c r="A25" s="313" t="s">
        <v>500</v>
      </c>
      <c r="B25" s="153" t="s">
        <v>229</v>
      </c>
      <c r="C25" s="152" t="s">
        <v>253</v>
      </c>
      <c r="D25" s="153" t="s">
        <v>93</v>
      </c>
      <c r="E25" s="115">
        <f>'[8]W-Metal C.B'!$G$11</f>
        <v>5241.8999999999924</v>
      </c>
      <c r="F25" s="317">
        <f>'[8]W-Metal C.B'!$I$11</f>
        <v>3627.11</v>
      </c>
      <c r="G25" s="154">
        <f>E25*F25</f>
        <v>19012947.908999972</v>
      </c>
      <c r="H25" s="241">
        <v>7528</v>
      </c>
      <c r="I25" s="242" t="s">
        <v>304</v>
      </c>
    </row>
    <row r="26" spans="1:9" ht="28.5" customHeight="1">
      <c r="A26" s="19"/>
      <c r="B26" s="132"/>
      <c r="C26" s="227" t="s">
        <v>501</v>
      </c>
      <c r="D26" s="5"/>
      <c r="E26" s="119"/>
      <c r="F26" s="116"/>
      <c r="G26" s="123">
        <f>SUM(G25)</f>
        <v>19012947.908999972</v>
      </c>
      <c r="H26" s="9"/>
    </row>
    <row r="27" spans="1:9" ht="20.100000000000001" customHeight="1">
      <c r="A27" s="141" t="s">
        <v>502</v>
      </c>
      <c r="B27" s="137"/>
      <c r="C27" s="142" t="s">
        <v>230</v>
      </c>
      <c r="D27" s="131"/>
      <c r="E27" s="147"/>
      <c r="F27" s="148"/>
      <c r="G27" s="149"/>
      <c r="H27" s="9"/>
    </row>
    <row r="28" spans="1:9" ht="114.75">
      <c r="A28" s="373" t="s">
        <v>503</v>
      </c>
      <c r="B28" s="151" t="s">
        <v>231</v>
      </c>
      <c r="C28" s="152" t="s">
        <v>254</v>
      </c>
      <c r="D28" s="153"/>
      <c r="E28" s="157"/>
      <c r="F28" s="157"/>
      <c r="G28" s="158"/>
      <c r="H28" s="9"/>
    </row>
    <row r="29" spans="1:9" ht="15" customHeight="1">
      <c r="A29" s="373"/>
      <c r="B29" s="151" t="s">
        <v>33</v>
      </c>
      <c r="C29" s="159" t="s">
        <v>232</v>
      </c>
      <c r="D29" s="153" t="s">
        <v>144</v>
      </c>
      <c r="E29" s="154">
        <f>[8]Signs!$G$17</f>
        <v>82</v>
      </c>
      <c r="F29" s="115">
        <f>[8]Signs!$I$17</f>
        <v>4980.66</v>
      </c>
      <c r="G29" s="154">
        <f>E29*F29</f>
        <v>408414.12</v>
      </c>
      <c r="H29" s="9"/>
    </row>
    <row r="30" spans="1:9" ht="15" customHeight="1">
      <c r="A30" s="373"/>
      <c r="B30" s="151" t="s">
        <v>34</v>
      </c>
      <c r="C30" s="159" t="s">
        <v>233</v>
      </c>
      <c r="D30" s="153" t="s">
        <v>144</v>
      </c>
      <c r="E30" s="154"/>
      <c r="F30" s="317"/>
      <c r="G30" s="154">
        <f>E30*F30</f>
        <v>0</v>
      </c>
      <c r="H30" s="9"/>
    </row>
    <row r="31" spans="1:9" ht="15" customHeight="1">
      <c r="A31" s="373"/>
      <c r="B31" s="151" t="s">
        <v>35</v>
      </c>
      <c r="C31" s="159" t="s">
        <v>234</v>
      </c>
      <c r="D31" s="153" t="s">
        <v>144</v>
      </c>
      <c r="E31" s="154">
        <f>[8]Signs!$G$13</f>
        <v>87</v>
      </c>
      <c r="F31" s="317">
        <f>[8]Signs!$I$13</f>
        <v>4485.21</v>
      </c>
      <c r="G31" s="154">
        <f>E31*F31</f>
        <v>390213.27</v>
      </c>
      <c r="H31" s="9"/>
    </row>
    <row r="32" spans="1:9" ht="14.25" customHeight="1">
      <c r="A32" s="373"/>
      <c r="B32" s="151" t="s">
        <v>36</v>
      </c>
      <c r="C32" s="159" t="s">
        <v>235</v>
      </c>
      <c r="D32" s="153" t="s">
        <v>144</v>
      </c>
      <c r="E32" s="154">
        <f>[8]Signs!$G$20</f>
        <v>125</v>
      </c>
      <c r="F32" s="317">
        <f>[8]Signs!$I$20</f>
        <v>5763.29</v>
      </c>
      <c r="G32" s="154">
        <f t="shared" ref="G32:G38" si="1">E32*F32</f>
        <v>720411.25</v>
      </c>
      <c r="H32" s="9"/>
    </row>
    <row r="33" spans="1:8" ht="15" customHeight="1">
      <c r="A33" s="373"/>
      <c r="B33" s="151" t="s">
        <v>37</v>
      </c>
      <c r="C33" s="159" t="s">
        <v>236</v>
      </c>
      <c r="D33" s="153" t="s">
        <v>144</v>
      </c>
      <c r="E33" s="154"/>
      <c r="F33" s="317"/>
      <c r="G33" s="154"/>
      <c r="H33" s="9"/>
    </row>
    <row r="34" spans="1:8" ht="15" customHeight="1">
      <c r="A34" s="373"/>
      <c r="B34" s="151" t="s">
        <v>237</v>
      </c>
      <c r="C34" s="159" t="s">
        <v>238</v>
      </c>
      <c r="D34" s="153" t="s">
        <v>144</v>
      </c>
      <c r="E34" s="154"/>
      <c r="F34" s="317"/>
      <c r="G34" s="154">
        <f t="shared" si="1"/>
        <v>0</v>
      </c>
      <c r="H34" s="9"/>
    </row>
    <row r="35" spans="1:8" s="30" customFormat="1" ht="15.75" customHeight="1">
      <c r="A35" s="373"/>
      <c r="B35" s="151" t="s">
        <v>239</v>
      </c>
      <c r="C35" s="159" t="s">
        <v>240</v>
      </c>
      <c r="D35" s="153" t="s">
        <v>144</v>
      </c>
      <c r="E35" s="154">
        <f>[8]Signs!$G$14</f>
        <v>5</v>
      </c>
      <c r="F35" s="317">
        <f>[8]Signs!$I$14</f>
        <v>8246.9</v>
      </c>
      <c r="G35" s="154">
        <f t="shared" si="1"/>
        <v>41234.5</v>
      </c>
      <c r="H35" s="29"/>
    </row>
    <row r="36" spans="1:8">
      <c r="A36" s="373"/>
      <c r="B36" s="153" t="s">
        <v>100</v>
      </c>
      <c r="C36" s="159" t="s">
        <v>241</v>
      </c>
      <c r="D36" s="153" t="s">
        <v>144</v>
      </c>
      <c r="E36" s="154"/>
      <c r="F36" s="317"/>
      <c r="G36" s="154">
        <f t="shared" si="1"/>
        <v>0</v>
      </c>
      <c r="H36" s="9"/>
    </row>
    <row r="37" spans="1:8" ht="15" customHeight="1">
      <c r="A37" s="373"/>
      <c r="B37" s="151" t="s">
        <v>242</v>
      </c>
      <c r="C37" s="159" t="s">
        <v>243</v>
      </c>
      <c r="D37" s="153" t="s">
        <v>144</v>
      </c>
      <c r="E37" s="154"/>
      <c r="F37" s="317"/>
      <c r="G37" s="154"/>
      <c r="H37" s="9"/>
    </row>
    <row r="38" spans="1:8" ht="15" customHeight="1">
      <c r="A38" s="373"/>
      <c r="B38" s="151" t="s">
        <v>244</v>
      </c>
      <c r="C38" s="159" t="s">
        <v>576</v>
      </c>
      <c r="D38" s="153" t="s">
        <v>144</v>
      </c>
      <c r="E38" s="154">
        <f>[8]Signs!$G$21</f>
        <v>76</v>
      </c>
      <c r="F38" s="317">
        <f>[8]Signs!$I$21</f>
        <v>550.96</v>
      </c>
      <c r="G38" s="154">
        <f t="shared" si="1"/>
        <v>41872.960000000006</v>
      </c>
      <c r="H38" s="9"/>
    </row>
    <row r="39" spans="1:8" s="30" customFormat="1" ht="132" customHeight="1">
      <c r="A39" s="313" t="s">
        <v>504</v>
      </c>
      <c r="B39" s="151" t="s">
        <v>245</v>
      </c>
      <c r="C39" s="152" t="s">
        <v>255</v>
      </c>
      <c r="D39" s="153" t="s">
        <v>101</v>
      </c>
      <c r="E39" s="154"/>
      <c r="F39" s="148"/>
      <c r="G39" s="154"/>
      <c r="H39" s="29"/>
    </row>
    <row r="40" spans="1:8" ht="144" customHeight="1">
      <c r="A40" s="314" t="s">
        <v>504</v>
      </c>
      <c r="B40" s="151" t="s">
        <v>246</v>
      </c>
      <c r="C40" s="152" t="s">
        <v>256</v>
      </c>
      <c r="D40" s="153" t="s">
        <v>101</v>
      </c>
      <c r="E40" s="154"/>
      <c r="F40" s="148"/>
      <c r="G40" s="154"/>
      <c r="H40" s="9"/>
    </row>
    <row r="41" spans="1:8" ht="29.25" customHeight="1">
      <c r="A41" s="160"/>
      <c r="B41" s="178"/>
      <c r="C41" s="227" t="s">
        <v>505</v>
      </c>
      <c r="D41" s="5"/>
      <c r="E41" s="182"/>
      <c r="F41" s="116"/>
      <c r="G41" s="180">
        <f>SUM(G29:G40)</f>
        <v>1602146.1</v>
      </c>
      <c r="H41" s="9"/>
    </row>
    <row r="42" spans="1:8" ht="27" customHeight="1">
      <c r="A42" s="32" t="s">
        <v>506</v>
      </c>
      <c r="B42" s="134"/>
      <c r="C42" s="28" t="s">
        <v>56</v>
      </c>
      <c r="D42" s="17"/>
      <c r="E42" s="114"/>
      <c r="F42" s="116"/>
      <c r="G42" s="123"/>
      <c r="H42" s="9"/>
    </row>
    <row r="43" spans="1:8" ht="52.5" customHeight="1">
      <c r="A43" s="373" t="s">
        <v>507</v>
      </c>
      <c r="B43" s="151" t="s">
        <v>247</v>
      </c>
      <c r="C43" s="152" t="s">
        <v>257</v>
      </c>
      <c r="D43" s="153"/>
      <c r="E43" s="161"/>
      <c r="F43" s="157"/>
      <c r="G43" s="158"/>
      <c r="H43" s="9"/>
    </row>
    <row r="44" spans="1:8" ht="15.75" customHeight="1">
      <c r="A44" s="373"/>
      <c r="B44" s="151" t="s">
        <v>33</v>
      </c>
      <c r="C44" s="159" t="s">
        <v>248</v>
      </c>
      <c r="D44" s="153" t="s">
        <v>144</v>
      </c>
      <c r="E44" s="166">
        <f>[8]Signs!$G$26</f>
        <v>3</v>
      </c>
      <c r="F44" s="317">
        <f>[8]Signs!$I$26</f>
        <v>4602.41</v>
      </c>
      <c r="G44" s="166">
        <f>E44*F44</f>
        <v>13807.23</v>
      </c>
      <c r="H44" s="9"/>
    </row>
    <row r="45" spans="1:8" ht="15" customHeight="1">
      <c r="A45" s="373"/>
      <c r="B45" s="151" t="s">
        <v>34</v>
      </c>
      <c r="C45" s="159" t="s">
        <v>249</v>
      </c>
      <c r="D45" s="153" t="s">
        <v>144</v>
      </c>
      <c r="E45" s="166">
        <f>[8]Signs!$G$29</f>
        <v>8</v>
      </c>
      <c r="F45" s="317">
        <f>[8]Signs!$I$29</f>
        <v>2703</v>
      </c>
      <c r="G45" s="166">
        <f>E45*F45</f>
        <v>21624</v>
      </c>
      <c r="H45" s="9"/>
    </row>
    <row r="46" spans="1:8" ht="14.25" customHeight="1">
      <c r="A46" s="373"/>
      <c r="B46" s="151" t="s">
        <v>35</v>
      </c>
      <c r="C46" s="159" t="s">
        <v>250</v>
      </c>
      <c r="D46" s="153" t="s">
        <v>144</v>
      </c>
      <c r="E46" s="166">
        <f>[8]Signs!$G$32</f>
        <v>44</v>
      </c>
      <c r="F46" s="317">
        <f>[8]Signs!$I$32</f>
        <v>947.8</v>
      </c>
      <c r="G46" s="166">
        <f>E46*F46</f>
        <v>41703.199999999997</v>
      </c>
      <c r="H46" s="9"/>
    </row>
    <row r="47" spans="1:8" ht="53.25" customHeight="1">
      <c r="A47" s="314" t="s">
        <v>508</v>
      </c>
      <c r="B47" s="151" t="s">
        <v>251</v>
      </c>
      <c r="C47" s="152" t="s">
        <v>258</v>
      </c>
      <c r="D47" s="153" t="s">
        <v>144</v>
      </c>
      <c r="E47" s="166"/>
      <c r="F47" s="116"/>
      <c r="G47" s="166"/>
      <c r="H47" s="9"/>
    </row>
    <row r="48" spans="1:8" ht="42.75" customHeight="1">
      <c r="A48" s="160"/>
      <c r="B48" s="178"/>
      <c r="C48" s="228" t="s">
        <v>509</v>
      </c>
      <c r="D48" s="160"/>
      <c r="E48" s="167"/>
      <c r="F48" s="177"/>
      <c r="G48" s="168">
        <f>SUM(G43:G47)</f>
        <v>77134.429999999993</v>
      </c>
      <c r="H48" s="9"/>
    </row>
    <row r="49" spans="1:7" ht="29.25" customHeight="1">
      <c r="A49" s="169" t="s">
        <v>510</v>
      </c>
      <c r="B49" s="134"/>
      <c r="C49" s="142" t="s">
        <v>260</v>
      </c>
      <c r="D49" s="128"/>
      <c r="E49" s="170"/>
      <c r="F49" s="144"/>
      <c r="G49" s="171"/>
    </row>
    <row r="50" spans="1:7" ht="89.25">
      <c r="A50" s="314" t="s">
        <v>511</v>
      </c>
      <c r="B50" s="153">
        <v>8.15</v>
      </c>
      <c r="C50" s="152" t="s">
        <v>269</v>
      </c>
      <c r="D50" s="153" t="s">
        <v>144</v>
      </c>
      <c r="E50" s="115">
        <f>[8]Signs!$G$34</f>
        <v>156</v>
      </c>
      <c r="F50" s="148">
        <f>[8]Signs!$I$34</f>
        <v>550.96</v>
      </c>
      <c r="G50" s="154">
        <f>E50*F50</f>
        <v>85949.760000000009</v>
      </c>
    </row>
    <row r="51" spans="1:7">
      <c r="A51" s="313" t="s">
        <v>512</v>
      </c>
      <c r="B51" s="153"/>
      <c r="C51" s="159" t="s">
        <v>682</v>
      </c>
      <c r="D51" s="153" t="s">
        <v>683</v>
      </c>
      <c r="E51" s="115">
        <f>[8]Signs!$G$36</f>
        <v>2</v>
      </c>
      <c r="F51" s="317">
        <f>[8]Signs!$I$36</f>
        <v>450</v>
      </c>
      <c r="G51" s="154">
        <f>E51*F51</f>
        <v>900</v>
      </c>
    </row>
    <row r="52" spans="1:7" ht="119.25" customHeight="1">
      <c r="A52" s="313" t="s">
        <v>513</v>
      </c>
      <c r="B52" s="153" t="s">
        <v>309</v>
      </c>
      <c r="C52" s="108" t="s">
        <v>259</v>
      </c>
      <c r="D52" s="133" t="s">
        <v>144</v>
      </c>
      <c r="E52" s="115"/>
      <c r="F52" s="148"/>
      <c r="G52" s="154"/>
    </row>
    <row r="53" spans="1:7" ht="41.25" customHeight="1">
      <c r="A53" s="160"/>
      <c r="B53" s="178"/>
      <c r="C53" s="229" t="s">
        <v>514</v>
      </c>
      <c r="D53" s="160"/>
      <c r="E53" s="160"/>
      <c r="F53" s="178"/>
      <c r="G53" s="164">
        <f>SUM(G50:G52)</f>
        <v>86849.760000000009</v>
      </c>
    </row>
    <row r="54" spans="1:7" ht="27.75" customHeight="1">
      <c r="A54" s="183" t="s">
        <v>515</v>
      </c>
      <c r="B54" s="184"/>
      <c r="C54" s="93" t="s">
        <v>58</v>
      </c>
      <c r="D54" s="183"/>
      <c r="E54" s="185"/>
      <c r="F54" s="185"/>
      <c r="G54" s="126"/>
    </row>
    <row r="55" spans="1:7">
      <c r="A55" s="82"/>
      <c r="B55" s="186"/>
      <c r="C55" s="92" t="s">
        <v>9</v>
      </c>
      <c r="D55" s="82"/>
      <c r="E55" s="187"/>
      <c r="F55" s="187"/>
      <c r="G55" s="188" t="s">
        <v>9</v>
      </c>
    </row>
    <row r="56" spans="1:7" ht="41.25" customHeight="1">
      <c r="A56" s="82"/>
      <c r="B56" s="186"/>
      <c r="C56" s="228" t="s">
        <v>516</v>
      </c>
      <c r="D56" s="160"/>
      <c r="E56" s="160"/>
      <c r="F56" s="178"/>
      <c r="G56" s="164" t="s">
        <v>9</v>
      </c>
    </row>
    <row r="57" spans="1:7" ht="22.5" customHeight="1">
      <c r="A57" s="183" t="s">
        <v>517</v>
      </c>
      <c r="B57" s="184"/>
      <c r="C57" s="93" t="s">
        <v>60</v>
      </c>
      <c r="D57" s="183"/>
      <c r="E57" s="185"/>
      <c r="F57" s="185"/>
      <c r="G57" s="126"/>
    </row>
    <row r="58" spans="1:7" ht="117.75" customHeight="1">
      <c r="A58" s="314" t="s">
        <v>518</v>
      </c>
      <c r="B58" s="153"/>
      <c r="C58" s="152" t="s">
        <v>270</v>
      </c>
      <c r="D58" s="153"/>
      <c r="E58" s="162"/>
      <c r="F58" s="157"/>
      <c r="G58" s="173"/>
    </row>
    <row r="59" spans="1:7" ht="15" customHeight="1">
      <c r="A59" s="150" t="s">
        <v>77</v>
      </c>
      <c r="B59" s="133" t="s">
        <v>261</v>
      </c>
      <c r="C59" s="108" t="s">
        <v>262</v>
      </c>
      <c r="D59" s="172" t="s">
        <v>684</v>
      </c>
      <c r="E59" s="322">
        <f>'[3]Overhead Sign Board'!$G$47</f>
        <v>11</v>
      </c>
      <c r="F59" s="317">
        <f>'[3]Overhead Sign Board'!$I$47</f>
        <v>4751.5</v>
      </c>
      <c r="G59" s="165">
        <f t="shared" ref="G59:G65" si="2">E59*F59</f>
        <v>52266.5</v>
      </c>
    </row>
    <row r="60" spans="1:7" ht="15.75" customHeight="1">
      <c r="A60" s="150" t="s">
        <v>81</v>
      </c>
      <c r="B60" s="133" t="s">
        <v>263</v>
      </c>
      <c r="C60" s="108" t="s">
        <v>264</v>
      </c>
      <c r="D60" s="172" t="s">
        <v>101</v>
      </c>
      <c r="E60" s="322">
        <f>'[3]Overhead Sign Board'!$G$45</f>
        <v>38.4</v>
      </c>
      <c r="F60" s="317">
        <f>'[3]Overhead Sign Board'!$I$45</f>
        <v>5926.24</v>
      </c>
      <c r="G60" s="165">
        <f t="shared" si="2"/>
        <v>227567.61599999998</v>
      </c>
    </row>
    <row r="61" spans="1:7" ht="92.25" customHeight="1">
      <c r="A61" s="150" t="s">
        <v>84</v>
      </c>
      <c r="B61" s="132" t="s">
        <v>174</v>
      </c>
      <c r="C61" s="107" t="s">
        <v>271</v>
      </c>
      <c r="D61" s="172" t="s">
        <v>80</v>
      </c>
      <c r="E61" s="322">
        <f>'[3]Overhead Sign Board'!$G$6</f>
        <v>7.71</v>
      </c>
      <c r="F61" s="317">
        <f>'[3]Overhead Sign Board'!$I$6</f>
        <v>213.5</v>
      </c>
      <c r="G61" s="165">
        <f t="shared" si="2"/>
        <v>1646.085</v>
      </c>
    </row>
    <row r="62" spans="1:7" ht="92.25" customHeight="1">
      <c r="A62" s="150" t="s">
        <v>87</v>
      </c>
      <c r="B62" s="132" t="s">
        <v>176</v>
      </c>
      <c r="C62" s="107" t="s">
        <v>272</v>
      </c>
      <c r="D62" s="172" t="s">
        <v>80</v>
      </c>
      <c r="E62" s="322"/>
      <c r="F62" s="148"/>
      <c r="G62" s="165"/>
    </row>
    <row r="63" spans="1:7" ht="40.5" customHeight="1">
      <c r="A63" s="150" t="s">
        <v>88</v>
      </c>
      <c r="B63" s="133" t="s">
        <v>155</v>
      </c>
      <c r="C63" s="108" t="s">
        <v>265</v>
      </c>
      <c r="D63" s="172" t="s">
        <v>80</v>
      </c>
      <c r="E63" s="322">
        <f>'[3]Overhead Sign Board'!$G$9</f>
        <v>0.65</v>
      </c>
      <c r="F63" s="317">
        <f>'[3]Overhead Sign Board'!$I$10</f>
        <v>8829.69</v>
      </c>
      <c r="G63" s="165">
        <f t="shared" si="2"/>
        <v>5739.2985000000008</v>
      </c>
    </row>
    <row r="64" spans="1:7" ht="40.5" customHeight="1">
      <c r="A64" s="150" t="s">
        <v>90</v>
      </c>
      <c r="B64" s="132" t="s">
        <v>266</v>
      </c>
      <c r="C64" s="108" t="s">
        <v>685</v>
      </c>
      <c r="D64" s="172" t="s">
        <v>80</v>
      </c>
      <c r="E64" s="322">
        <f>'[3]Overhead Sign Board'!$G$15</f>
        <v>5.1400000000000006</v>
      </c>
      <c r="F64" s="317">
        <f>'[3]Overhead Sign Board'!$I$15</f>
        <v>9710.07</v>
      </c>
      <c r="G64" s="165">
        <f t="shared" si="2"/>
        <v>49909.759800000007</v>
      </c>
    </row>
    <row r="65" spans="1:7" ht="40.5" customHeight="1">
      <c r="A65" s="150" t="s">
        <v>267</v>
      </c>
      <c r="B65" s="132" t="s">
        <v>303</v>
      </c>
      <c r="C65" s="108" t="s">
        <v>268</v>
      </c>
      <c r="D65" s="172" t="s">
        <v>159</v>
      </c>
      <c r="E65" s="322">
        <f>'[3]Overhead Sign Board'!$G$18+'[3]Overhead Sign Board'!$G$42</f>
        <v>8.7490000000000006</v>
      </c>
      <c r="F65" s="317">
        <f>'[3]Overhead Sign Board'!$I$42</f>
        <v>128774.08</v>
      </c>
      <c r="G65" s="165">
        <f t="shared" si="2"/>
        <v>1126644.4259200001</v>
      </c>
    </row>
    <row r="66" spans="1:7" ht="29.25" customHeight="1">
      <c r="A66" s="160"/>
      <c r="B66" s="178"/>
      <c r="C66" s="228" t="s">
        <v>642</v>
      </c>
      <c r="D66" s="160"/>
      <c r="E66" s="160"/>
      <c r="F66" s="178"/>
      <c r="G66" s="333">
        <f>SUM(G59:G65)*1</f>
        <v>1463773.6852200001</v>
      </c>
    </row>
    <row r="67" spans="1:7" s="215" customFormat="1" ht="29.25" customHeight="1">
      <c r="A67" s="210" t="s">
        <v>519</v>
      </c>
      <c r="B67" s="211"/>
      <c r="C67" s="212" t="s">
        <v>710</v>
      </c>
      <c r="D67" s="210"/>
      <c r="E67" s="213"/>
      <c r="F67" s="213"/>
      <c r="G67" s="214"/>
    </row>
    <row r="68" spans="1:7" s="215" customFormat="1">
      <c r="A68" s="334" t="s">
        <v>520</v>
      </c>
      <c r="B68" s="153"/>
      <c r="C68" s="216" t="s">
        <v>711</v>
      </c>
      <c r="D68" s="153" t="s">
        <v>594</v>
      </c>
      <c r="E68" s="217"/>
      <c r="F68" s="148"/>
      <c r="G68" s="165">
        <f>'[3]General Abstract'!$C$28</f>
        <v>3000000</v>
      </c>
    </row>
    <row r="69" spans="1:7" s="215" customFormat="1" ht="25.5">
      <c r="A69" s="218" t="s">
        <v>521</v>
      </c>
      <c r="B69" s="219"/>
      <c r="C69" s="174" t="s">
        <v>712</v>
      </c>
      <c r="D69" s="175" t="s">
        <v>594</v>
      </c>
      <c r="E69" s="165"/>
      <c r="F69" s="115"/>
      <c r="G69" s="165">
        <f>'[3]General Abstract'!$C$29</f>
        <v>128000</v>
      </c>
    </row>
    <row r="70" spans="1:7" ht="42.75" customHeight="1">
      <c r="A70" s="160"/>
      <c r="B70" s="178"/>
      <c r="C70" s="228" t="s">
        <v>713</v>
      </c>
      <c r="D70" s="160"/>
      <c r="E70" s="160"/>
      <c r="F70" s="178"/>
      <c r="G70" s="164">
        <f>SUM(G68:G69)</f>
        <v>3128000</v>
      </c>
    </row>
    <row r="71" spans="1:7" ht="20.100000000000001" customHeight="1">
      <c r="A71" s="82" t="s">
        <v>489</v>
      </c>
      <c r="B71" s="186"/>
      <c r="C71" s="92" t="s">
        <v>273</v>
      </c>
      <c r="D71" s="82"/>
      <c r="E71" s="187"/>
      <c r="F71" s="187"/>
      <c r="G71" s="188"/>
    </row>
    <row r="72" spans="1:7" ht="20.100000000000001" customHeight="1">
      <c r="A72" s="183" t="s">
        <v>522</v>
      </c>
      <c r="B72" s="184"/>
      <c r="C72" s="93" t="s">
        <v>274</v>
      </c>
      <c r="D72" s="183"/>
      <c r="E72" s="185"/>
      <c r="F72" s="185"/>
      <c r="G72" s="126"/>
    </row>
    <row r="73" spans="1:7">
      <c r="A73" s="82"/>
      <c r="B73" s="186"/>
      <c r="C73" s="92" t="s">
        <v>9</v>
      </c>
      <c r="D73" s="82"/>
      <c r="E73" s="187"/>
      <c r="F73" s="187"/>
      <c r="G73" s="188" t="s">
        <v>9</v>
      </c>
    </row>
    <row r="74" spans="1:7" ht="30.75" customHeight="1">
      <c r="A74" s="82"/>
      <c r="B74" s="186"/>
      <c r="C74" s="230" t="s">
        <v>523</v>
      </c>
      <c r="D74" s="82"/>
      <c r="E74" s="187"/>
      <c r="F74" s="187"/>
      <c r="G74" s="189">
        <v>0</v>
      </c>
    </row>
    <row r="75" spans="1:7" s="215" customFormat="1" ht="20.100000000000001" customHeight="1">
      <c r="A75" s="210" t="s">
        <v>524</v>
      </c>
      <c r="B75" s="211"/>
      <c r="C75" s="212" t="s">
        <v>275</v>
      </c>
      <c r="D75" s="210"/>
      <c r="E75" s="213"/>
      <c r="F75" s="213"/>
      <c r="G75" s="214"/>
    </row>
    <row r="76" spans="1:7" s="215" customFormat="1" ht="25.5">
      <c r="A76" s="220" t="s">
        <v>525</v>
      </c>
      <c r="B76" s="221" t="s">
        <v>100</v>
      </c>
      <c r="C76" s="222" t="s">
        <v>276</v>
      </c>
      <c r="D76" s="221" t="s">
        <v>144</v>
      </c>
      <c r="E76" s="223"/>
      <c r="F76" s="148"/>
      <c r="G76" s="146">
        <f>'[3]BUS BAY'!$J$144</f>
        <v>3398987.5270999996</v>
      </c>
    </row>
    <row r="77" spans="1:7" ht="29.25" customHeight="1">
      <c r="A77" s="82"/>
      <c r="B77" s="186"/>
      <c r="C77" s="230" t="s">
        <v>526</v>
      </c>
      <c r="D77" s="82"/>
      <c r="E77" s="187"/>
      <c r="F77" s="187"/>
      <c r="G77" s="188">
        <f>G76</f>
        <v>3398987.5270999996</v>
      </c>
    </row>
    <row r="78" spans="1:7" ht="20.100000000000001" customHeight="1">
      <c r="A78" s="93" t="s">
        <v>527</v>
      </c>
      <c r="B78" s="184"/>
      <c r="C78" s="190" t="s">
        <v>700</v>
      </c>
      <c r="D78" s="92"/>
      <c r="E78" s="191"/>
      <c r="F78" s="187"/>
      <c r="G78" s="191"/>
    </row>
    <row r="79" spans="1:7" ht="89.25">
      <c r="A79" s="192" t="s">
        <v>528</v>
      </c>
      <c r="B79" s="175" t="s">
        <v>100</v>
      </c>
      <c r="C79" s="108" t="s">
        <v>577</v>
      </c>
      <c r="D79" s="175" t="s">
        <v>80</v>
      </c>
      <c r="E79" s="165">
        <f>'[3]T-Y junction estmt '!$G$39</f>
        <v>30.36</v>
      </c>
      <c r="F79" s="319">
        <f>'[3]T-Y junction estmt '!$I$39</f>
        <v>213.5</v>
      </c>
      <c r="G79" s="165">
        <f t="shared" ref="G79:G84" si="3">E79*F79</f>
        <v>6481.86</v>
      </c>
    </row>
    <row r="80" spans="1:7" ht="76.5">
      <c r="A80" s="192" t="s">
        <v>529</v>
      </c>
      <c r="B80" s="175"/>
      <c r="C80" s="108" t="s">
        <v>578</v>
      </c>
      <c r="D80" s="175" t="s">
        <v>80</v>
      </c>
      <c r="E80" s="165">
        <f>'[3]T-Y junction estmt '!$G$43</f>
        <v>6.6</v>
      </c>
      <c r="F80" s="319">
        <f>'[3]T-Y junction estmt '!$I$43</f>
        <v>42.42</v>
      </c>
      <c r="G80" s="165">
        <f t="shared" si="3"/>
        <v>279.97199999999998</v>
      </c>
    </row>
    <row r="81" spans="1:7" ht="38.25">
      <c r="A81" s="192"/>
      <c r="B81" s="175"/>
      <c r="C81" s="3" t="s">
        <v>575</v>
      </c>
      <c r="D81" s="4" t="s">
        <v>101</v>
      </c>
      <c r="E81" s="165">
        <f>'[3]T-Y junction estmt '!$G$47</f>
        <v>60</v>
      </c>
      <c r="F81" s="319">
        <f>'[3]T-Y junction estmt '!$I$47</f>
        <v>57.65</v>
      </c>
      <c r="G81" s="165">
        <f t="shared" si="3"/>
        <v>3459</v>
      </c>
    </row>
    <row r="82" spans="1:7" ht="107.25" customHeight="1">
      <c r="A82" s="192" t="s">
        <v>530</v>
      </c>
      <c r="B82" s="193" t="s">
        <v>277</v>
      </c>
      <c r="C82" s="174" t="s">
        <v>701</v>
      </c>
      <c r="D82" s="175" t="s">
        <v>80</v>
      </c>
      <c r="E82" s="165">
        <f>'[3]T-Y junction estmt '!$G$51</f>
        <v>6.6</v>
      </c>
      <c r="F82" s="319">
        <f>'[3]T-Y junction estmt '!$I$51</f>
        <v>2949.31</v>
      </c>
      <c r="G82" s="165">
        <f t="shared" si="3"/>
        <v>19465.446</v>
      </c>
    </row>
    <row r="83" spans="1:7" ht="103.5" customHeight="1">
      <c r="A83" s="192"/>
      <c r="B83" s="193"/>
      <c r="C83" s="3" t="s">
        <v>674</v>
      </c>
      <c r="D83" s="17" t="s">
        <v>80</v>
      </c>
      <c r="E83" s="165">
        <f>'[3]T-Y junction estmt '!$G$56</f>
        <v>6.6</v>
      </c>
      <c r="F83" s="319">
        <f>'[3]T-Y junction estmt '!$I$56</f>
        <v>2998.0940999999998</v>
      </c>
      <c r="G83" s="165">
        <f t="shared" si="3"/>
        <v>19787.421059999997</v>
      </c>
    </row>
    <row r="84" spans="1:7" ht="89.25">
      <c r="A84" s="192" t="s">
        <v>531</v>
      </c>
      <c r="B84" s="130">
        <v>4.12</v>
      </c>
      <c r="C84" s="108" t="s">
        <v>114</v>
      </c>
      <c r="D84" s="130" t="s">
        <v>80</v>
      </c>
      <c r="E84" s="165">
        <f>'[3]T-Y junction estmt '!$G$61</f>
        <v>13</v>
      </c>
      <c r="F84" s="319">
        <f>'[3]T-Y junction estmt '!$I$61</f>
        <v>3017.31</v>
      </c>
      <c r="G84" s="165">
        <f t="shared" si="3"/>
        <v>39225.03</v>
      </c>
    </row>
    <row r="85" spans="1:7" ht="55.5" customHeight="1">
      <c r="A85" s="192" t="s">
        <v>532</v>
      </c>
      <c r="B85" s="134">
        <v>5.0999999999999996</v>
      </c>
      <c r="C85" s="108" t="s">
        <v>115</v>
      </c>
      <c r="D85" s="131" t="s">
        <v>101</v>
      </c>
      <c r="E85" s="165">
        <f>'[3]T-Y junction estmt '!$G$66</f>
        <v>104</v>
      </c>
      <c r="F85" s="320">
        <f>'[3]T-Y junction estmt '!$I$66</f>
        <v>58.37</v>
      </c>
      <c r="G85" s="165">
        <f>ROUND(E85*F85,0)</f>
        <v>6070</v>
      </c>
    </row>
    <row r="86" spans="1:7" ht="54.75" customHeight="1">
      <c r="A86" s="192" t="s">
        <v>533</v>
      </c>
      <c r="B86" s="134">
        <v>5.2</v>
      </c>
      <c r="C86" s="108" t="s">
        <v>116</v>
      </c>
      <c r="D86" s="131" t="s">
        <v>101</v>
      </c>
      <c r="E86" s="165">
        <f>'[3]T-Y junction estmt '!$G$72</f>
        <v>224</v>
      </c>
      <c r="F86" s="317">
        <f>'[3]T-Y junction estmt '!$I$72</f>
        <v>16.04</v>
      </c>
      <c r="G86" s="165">
        <f>E86*F86</f>
        <v>3592.96</v>
      </c>
    </row>
    <row r="87" spans="1:7" ht="157.5" customHeight="1">
      <c r="A87" s="192" t="s">
        <v>534</v>
      </c>
      <c r="B87" s="134" t="s">
        <v>104</v>
      </c>
      <c r="C87" s="108" t="s">
        <v>279</v>
      </c>
      <c r="D87" s="131" t="s">
        <v>80</v>
      </c>
      <c r="E87" s="165">
        <f>'[3]T-Y junction estmt '!$G$77</f>
        <v>10.400000000000002</v>
      </c>
      <c r="F87" s="317">
        <f>'[3]T-Y junction estmt '!$I$77</f>
        <v>10851.68</v>
      </c>
      <c r="G87" s="165">
        <f>E87*F87</f>
        <v>112857.47200000002</v>
      </c>
    </row>
    <row r="88" spans="1:7" ht="140.25">
      <c r="A88" s="192" t="s">
        <v>535</v>
      </c>
      <c r="B88" s="134" t="s">
        <v>105</v>
      </c>
      <c r="C88" s="108" t="s">
        <v>145</v>
      </c>
      <c r="D88" s="131" t="s">
        <v>80</v>
      </c>
      <c r="E88" s="165">
        <f>'[3]T-Y junction estmt '!$G$83</f>
        <v>8.9599999999999991</v>
      </c>
      <c r="F88" s="317">
        <f>'[3]T-Y junction estmt '!$I$83</f>
        <v>12087.11</v>
      </c>
      <c r="G88" s="165">
        <f>E88*F88</f>
        <v>108300.50559999999</v>
      </c>
    </row>
    <row r="89" spans="1:7" s="237" customFormat="1" ht="107.25" customHeight="1">
      <c r="A89" s="372" t="s">
        <v>580</v>
      </c>
      <c r="B89" s="233" t="s">
        <v>278</v>
      </c>
      <c r="C89" s="234" t="s">
        <v>579</v>
      </c>
      <c r="D89" s="235"/>
      <c r="E89" s="236"/>
      <c r="F89" s="231"/>
      <c r="G89" s="165"/>
    </row>
    <row r="90" spans="1:7" s="237" customFormat="1" ht="16.5" customHeight="1">
      <c r="A90" s="372"/>
      <c r="B90" s="233"/>
      <c r="C90" s="234"/>
      <c r="D90" s="235" t="s">
        <v>101</v>
      </c>
      <c r="E90" s="318">
        <f>'[3]T-Y junction estmt '!$G$88</f>
        <v>4.5999999999999996</v>
      </c>
      <c r="F90" s="319">
        <f>'[3]T-Y junction estmt '!$I$88</f>
        <v>1012.16</v>
      </c>
      <c r="G90" s="165">
        <f>E90*F90</f>
        <v>4655.9359999999997</v>
      </c>
    </row>
    <row r="91" spans="1:7" ht="30" customHeight="1">
      <c r="A91" s="160"/>
      <c r="B91" s="178"/>
      <c r="C91" s="228" t="s">
        <v>536</v>
      </c>
      <c r="D91" s="160"/>
      <c r="E91" s="160"/>
      <c r="F91" s="178"/>
      <c r="G91" s="194">
        <f>SUM(G79:G90)</f>
        <v>324175.60265999998</v>
      </c>
    </row>
    <row r="92" spans="1:7">
      <c r="A92" s="93" t="s">
        <v>537</v>
      </c>
      <c r="B92" s="184"/>
      <c r="C92" s="190" t="s">
        <v>65</v>
      </c>
      <c r="D92" s="82"/>
      <c r="E92" s="187"/>
      <c r="F92" s="187"/>
      <c r="G92" s="188"/>
    </row>
    <row r="93" spans="1:7">
      <c r="A93" s="92" t="s">
        <v>538</v>
      </c>
      <c r="B93" s="184"/>
      <c r="C93" s="272" t="s">
        <v>65</v>
      </c>
      <c r="D93" s="82"/>
      <c r="E93" s="187"/>
      <c r="F93" s="187"/>
      <c r="G93" s="188" t="s">
        <v>9</v>
      </c>
    </row>
    <row r="94" spans="1:7" ht="25.5">
      <c r="A94" s="82"/>
      <c r="B94" s="186"/>
      <c r="C94" s="228" t="s">
        <v>539</v>
      </c>
      <c r="D94" s="160"/>
      <c r="E94" s="160"/>
      <c r="F94" s="178"/>
      <c r="G94" s="194">
        <f>SUM(G93:G93)</f>
        <v>0</v>
      </c>
    </row>
    <row r="95" spans="1:7">
      <c r="A95" s="36" t="s">
        <v>540</v>
      </c>
      <c r="B95" s="186"/>
      <c r="C95" s="228" t="s">
        <v>415</v>
      </c>
      <c r="D95" s="160"/>
      <c r="E95" s="160"/>
      <c r="F95" s="178"/>
      <c r="G95" s="194"/>
    </row>
    <row r="96" spans="1:7" ht="28.5" customHeight="1">
      <c r="A96" s="314" t="s">
        <v>541</v>
      </c>
      <c r="B96" s="151" t="s">
        <v>100</v>
      </c>
      <c r="C96" s="3" t="s">
        <v>280</v>
      </c>
      <c r="D96" s="5" t="s">
        <v>144</v>
      </c>
      <c r="E96" s="140"/>
      <c r="F96" s="116"/>
      <c r="G96" s="166">
        <f>E96*F96</f>
        <v>0</v>
      </c>
    </row>
    <row r="97" spans="1:9" ht="39" customHeight="1">
      <c r="A97" s="82"/>
      <c r="B97" s="186"/>
      <c r="C97" s="228" t="s">
        <v>542</v>
      </c>
      <c r="D97" s="160"/>
      <c r="E97" s="160"/>
      <c r="F97" s="178"/>
      <c r="G97" s="273">
        <f>SUM(G96:G96)</f>
        <v>0</v>
      </c>
    </row>
    <row r="98" spans="1:9" ht="30" customHeight="1">
      <c r="A98" s="183" t="s">
        <v>543</v>
      </c>
      <c r="B98" s="186"/>
      <c r="C98" s="93" t="s">
        <v>68</v>
      </c>
      <c r="D98" s="82"/>
      <c r="E98" s="187"/>
      <c r="F98" s="187"/>
      <c r="G98" s="188"/>
    </row>
    <row r="99" spans="1:9" ht="30.75" customHeight="1">
      <c r="A99" s="183" t="s">
        <v>544</v>
      </c>
      <c r="B99" s="184"/>
      <c r="C99" s="93" t="s">
        <v>316</v>
      </c>
      <c r="D99" s="183"/>
      <c r="E99" s="185"/>
      <c r="F99" s="185"/>
      <c r="G99" s="126"/>
    </row>
    <row r="100" spans="1:9" ht="30.75" customHeight="1">
      <c r="A100" s="181" t="s">
        <v>545</v>
      </c>
      <c r="B100" s="130" t="s">
        <v>200</v>
      </c>
      <c r="C100" s="107" t="s">
        <v>295</v>
      </c>
      <c r="D100" s="186" t="s">
        <v>101</v>
      </c>
      <c r="E100" s="254">
        <f>[3]Mulching!$G$50</f>
        <v>2200</v>
      </c>
      <c r="F100" s="146">
        <f>[3]Mulching!$I$50</f>
        <v>20</v>
      </c>
      <c r="G100" s="195">
        <f>E100*F100</f>
        <v>44000</v>
      </c>
    </row>
    <row r="101" spans="1:9" ht="30.75" customHeight="1">
      <c r="A101" s="181"/>
      <c r="B101" s="130"/>
      <c r="C101" s="228" t="s">
        <v>546</v>
      </c>
      <c r="D101" s="186"/>
      <c r="E101" s="254"/>
      <c r="F101" s="146"/>
      <c r="G101" s="171">
        <f>G100</f>
        <v>44000</v>
      </c>
    </row>
    <row r="102" spans="1:9" ht="30.75" customHeight="1">
      <c r="A102" s="255" t="s">
        <v>547</v>
      </c>
      <c r="B102" s="130"/>
      <c r="C102" s="256" t="s">
        <v>317</v>
      </c>
      <c r="D102" s="186"/>
      <c r="E102" s="254"/>
      <c r="F102" s="146"/>
      <c r="G102" s="195"/>
    </row>
    <row r="103" spans="1:9" ht="80.25" customHeight="1">
      <c r="A103" s="181" t="s">
        <v>548</v>
      </c>
      <c r="B103" s="130">
        <v>3.23</v>
      </c>
      <c r="C103" s="107" t="s">
        <v>308</v>
      </c>
      <c r="D103" s="130" t="s">
        <v>101</v>
      </c>
      <c r="E103" s="254">
        <f>[3]Mulching!$G$47</f>
        <v>2200</v>
      </c>
      <c r="F103" s="146">
        <f>[3]Mulching!$I$47</f>
        <v>371</v>
      </c>
      <c r="G103" s="165">
        <f t="shared" ref="G103:G106" si="4">E103*F103</f>
        <v>816200</v>
      </c>
      <c r="H103" s="165">
        <f>75514</f>
        <v>75514</v>
      </c>
      <c r="I103" s="242">
        <v>440114</v>
      </c>
    </row>
    <row r="104" spans="1:9" ht="35.25" customHeight="1">
      <c r="A104" s="181"/>
      <c r="B104" s="130"/>
      <c r="C104" s="228" t="s">
        <v>549</v>
      </c>
      <c r="D104" s="130"/>
      <c r="E104" s="254"/>
      <c r="F104" s="146"/>
      <c r="G104" s="164">
        <f>G103</f>
        <v>816200</v>
      </c>
      <c r="H104" s="257"/>
      <c r="I104" s="242"/>
    </row>
    <row r="105" spans="1:9" ht="21" customHeight="1">
      <c r="A105" s="258" t="s">
        <v>550</v>
      </c>
      <c r="B105" s="130"/>
      <c r="C105" s="256" t="s">
        <v>318</v>
      </c>
      <c r="D105" s="130"/>
      <c r="E105" s="254"/>
      <c r="F105" s="146"/>
      <c r="G105" s="176"/>
      <c r="H105" s="257"/>
      <c r="I105" s="242"/>
    </row>
    <row r="106" spans="1:9" ht="81" customHeight="1">
      <c r="A106" s="181" t="s">
        <v>551</v>
      </c>
      <c r="B106" s="130" t="s">
        <v>287</v>
      </c>
      <c r="C106" s="107" t="s">
        <v>314</v>
      </c>
      <c r="D106" s="133" t="s">
        <v>93</v>
      </c>
      <c r="E106" s="165"/>
      <c r="F106" s="146"/>
      <c r="G106" s="165">
        <f t="shared" si="4"/>
        <v>0</v>
      </c>
    </row>
    <row r="107" spans="1:9" ht="42" customHeight="1">
      <c r="A107" s="82"/>
      <c r="B107" s="186"/>
      <c r="C107" s="228" t="s">
        <v>552</v>
      </c>
      <c r="D107" s="82"/>
      <c r="E107" s="187"/>
      <c r="F107" s="187"/>
      <c r="G107" s="126">
        <f>G106</f>
        <v>0</v>
      </c>
    </row>
    <row r="108" spans="1:9">
      <c r="A108" s="183" t="s">
        <v>553</v>
      </c>
      <c r="B108" s="184"/>
      <c r="C108" s="93" t="s">
        <v>614</v>
      </c>
      <c r="D108" s="82"/>
      <c r="E108" s="187"/>
      <c r="F108" s="187"/>
      <c r="G108" s="188"/>
    </row>
    <row r="109" spans="1:9">
      <c r="A109" s="183"/>
      <c r="B109" s="184"/>
      <c r="C109" s="93"/>
      <c r="D109" s="82"/>
      <c r="E109" s="187"/>
      <c r="F109" s="187"/>
      <c r="G109" s="188"/>
    </row>
    <row r="110" spans="1:9" ht="51">
      <c r="A110" s="82" t="s">
        <v>554</v>
      </c>
      <c r="B110" s="186"/>
      <c r="C110" s="92" t="s">
        <v>706</v>
      </c>
      <c r="D110" s="82"/>
      <c r="E110" s="187"/>
      <c r="F110" s="187"/>
      <c r="G110" s="188"/>
    </row>
    <row r="111" spans="1:9">
      <c r="A111" s="186" t="s">
        <v>283</v>
      </c>
      <c r="B111" s="186"/>
      <c r="C111" s="92" t="s">
        <v>707</v>
      </c>
      <c r="D111" s="82" t="s">
        <v>80</v>
      </c>
      <c r="E111" s="324">
        <f>'[8]Retaining Wall 3m'!$G$13</f>
        <v>0</v>
      </c>
      <c r="F111" s="324">
        <f>'[8]Retaining Wall 3m'!$I$13</f>
        <v>307.61</v>
      </c>
      <c r="G111" s="195">
        <f>E111*F111</f>
        <v>0</v>
      </c>
    </row>
    <row r="112" spans="1:9" ht="48.75" customHeight="1">
      <c r="A112" s="82" t="s">
        <v>555</v>
      </c>
      <c r="B112" s="186"/>
      <c r="C112" s="111" t="s">
        <v>281</v>
      </c>
      <c r="D112" s="129" t="s">
        <v>80</v>
      </c>
      <c r="E112" s="324">
        <f>'[8]Retaining Wall 3m'!$G$17</f>
        <v>0</v>
      </c>
      <c r="F112" s="324">
        <f>'[8]Retaining Wall 3m'!$I$17</f>
        <v>8829.69</v>
      </c>
      <c r="G112" s="195">
        <f t="shared" ref="G112:G118" si="5">E112*F112</f>
        <v>0</v>
      </c>
    </row>
    <row r="113" spans="1:7" ht="51">
      <c r="A113" s="82" t="s">
        <v>556</v>
      </c>
      <c r="B113" s="196"/>
      <c r="C113" s="111" t="s">
        <v>708</v>
      </c>
      <c r="D113" s="129" t="s">
        <v>80</v>
      </c>
      <c r="E113" s="324">
        <f>'[8]Retaining Wall 3m'!$G$22</f>
        <v>0</v>
      </c>
      <c r="F113" s="324">
        <f>'[8]Retaining Wall 3m'!$I$22</f>
        <v>10615.53</v>
      </c>
      <c r="G113" s="195">
        <f t="shared" si="5"/>
        <v>0</v>
      </c>
    </row>
    <row r="114" spans="1:7" ht="51">
      <c r="A114" s="82"/>
      <c r="B114" s="196"/>
      <c r="C114" s="111" t="s">
        <v>709</v>
      </c>
      <c r="D114" s="129" t="s">
        <v>80</v>
      </c>
      <c r="E114" s="324">
        <f>'[8]Retaining Wall 3m'!$G$26</f>
        <v>0</v>
      </c>
      <c r="F114" s="324">
        <f>'[8]Retaining Wall 3m'!$I$26</f>
        <v>10320.61</v>
      </c>
      <c r="G114" s="195">
        <f t="shared" si="5"/>
        <v>0</v>
      </c>
    </row>
    <row r="115" spans="1:7" ht="51">
      <c r="A115" s="82"/>
      <c r="B115" s="196"/>
      <c r="C115" s="335" t="s">
        <v>193</v>
      </c>
      <c r="D115" s="129" t="s">
        <v>159</v>
      </c>
      <c r="E115" s="324">
        <f>'[8]Retaining Wall 3m'!$G$30</f>
        <v>0</v>
      </c>
      <c r="F115" s="324">
        <f>'[8]Retaining Wall 3m'!$I$30</f>
        <v>128774.08</v>
      </c>
      <c r="G115" s="195">
        <f t="shared" si="5"/>
        <v>0</v>
      </c>
    </row>
    <row r="116" spans="1:7" ht="63.75">
      <c r="A116" s="82"/>
      <c r="B116" s="196"/>
      <c r="C116" s="47" t="s">
        <v>168</v>
      </c>
      <c r="D116" s="94" t="s">
        <v>144</v>
      </c>
      <c r="E116" s="324">
        <f>'[8]Retaining Wall 3m'!$G$33</f>
        <v>0</v>
      </c>
      <c r="F116" s="324">
        <f>'[8]Retaining Wall 3m'!$I$33</f>
        <v>480.11</v>
      </c>
      <c r="G116" s="195">
        <f t="shared" si="5"/>
        <v>0</v>
      </c>
    </row>
    <row r="117" spans="1:7" ht="25.5">
      <c r="A117" s="82" t="s">
        <v>557</v>
      </c>
      <c r="B117" s="196"/>
      <c r="C117" s="42" t="s">
        <v>163</v>
      </c>
      <c r="D117" s="94" t="s">
        <v>80</v>
      </c>
      <c r="E117" s="324">
        <f>'[8]Retaining Wall 3m'!$G$37</f>
        <v>0</v>
      </c>
      <c r="F117" s="324">
        <f>'[8]Retaining Wall 3m'!$I$37</f>
        <v>1017.94</v>
      </c>
      <c r="G117" s="195">
        <f t="shared" si="5"/>
        <v>0</v>
      </c>
    </row>
    <row r="118" spans="1:7" ht="122.25" customHeight="1">
      <c r="A118" s="82" t="s">
        <v>617</v>
      </c>
      <c r="B118" s="186"/>
      <c r="C118" s="111" t="s">
        <v>584</v>
      </c>
      <c r="D118" s="129" t="s">
        <v>80</v>
      </c>
      <c r="E118" s="324">
        <f>'[8]Retaining Wall 3m'!$G$40</f>
        <v>0</v>
      </c>
      <c r="F118" s="324">
        <f>'[8]Retaining Wall 3m'!$I$40</f>
        <v>1459.93</v>
      </c>
      <c r="G118" s="195">
        <f t="shared" si="5"/>
        <v>0</v>
      </c>
    </row>
    <row r="119" spans="1:7" s="237" customFormat="1" ht="27" customHeight="1">
      <c r="A119" s="238"/>
      <c r="B119" s="163"/>
      <c r="C119" s="228" t="s">
        <v>616</v>
      </c>
      <c r="D119" s="238"/>
      <c r="E119" s="252"/>
      <c r="F119" s="239"/>
      <c r="G119" s="262">
        <f>SUM(G111:G118)</f>
        <v>0</v>
      </c>
    </row>
    <row r="120" spans="1:7" s="237" customFormat="1">
      <c r="A120" s="259" t="s">
        <v>558</v>
      </c>
      <c r="B120" s="163"/>
      <c r="C120" s="260" t="s">
        <v>484</v>
      </c>
      <c r="D120" s="238"/>
      <c r="E120" s="252"/>
      <c r="F120" s="239"/>
      <c r="G120" s="240"/>
    </row>
    <row r="121" spans="1:7" ht="30" customHeight="1">
      <c r="A121" s="82" t="s">
        <v>559</v>
      </c>
      <c r="B121" s="186"/>
      <c r="C121" s="92" t="s">
        <v>285</v>
      </c>
      <c r="D121" s="82"/>
      <c r="E121" s="187"/>
      <c r="F121" s="187"/>
      <c r="G121" s="188"/>
    </row>
    <row r="122" spans="1:7" ht="51">
      <c r="A122" s="186" t="s">
        <v>283</v>
      </c>
      <c r="B122" s="186"/>
      <c r="C122" s="92" t="s">
        <v>706</v>
      </c>
      <c r="D122" s="82"/>
      <c r="E122" s="187"/>
      <c r="F122" s="187"/>
      <c r="G122" s="188"/>
    </row>
    <row r="123" spans="1:7" ht="16.5" customHeight="1">
      <c r="A123" s="186"/>
      <c r="B123" s="186" t="s">
        <v>149</v>
      </c>
      <c r="C123" s="92" t="s">
        <v>707</v>
      </c>
      <c r="D123" s="82" t="s">
        <v>80</v>
      </c>
      <c r="E123" s="252">
        <f>'[9]Budgetary Eastimate'!$D$4</f>
        <v>9141.7074073274089</v>
      </c>
      <c r="F123" s="187">
        <f>'[9]Budgetary Eastimate'!$E$4</f>
        <v>278.63</v>
      </c>
      <c r="G123" s="195">
        <v>0</v>
      </c>
    </row>
    <row r="124" spans="1:7" ht="292.5" customHeight="1">
      <c r="A124" s="82" t="s">
        <v>560</v>
      </c>
      <c r="B124" s="186"/>
      <c r="C124" s="92" t="s">
        <v>585</v>
      </c>
      <c r="D124" s="82"/>
      <c r="E124" s="187"/>
      <c r="F124" s="187"/>
      <c r="G124" s="188"/>
    </row>
    <row r="125" spans="1:7" ht="19.5" customHeight="1">
      <c r="A125" s="186" t="s">
        <v>283</v>
      </c>
      <c r="B125" s="186"/>
      <c r="C125" s="92" t="s">
        <v>586</v>
      </c>
      <c r="D125" s="82" t="s">
        <v>101</v>
      </c>
      <c r="E125" s="252">
        <f>'[9]Budgetary Eastimate'!$D$6</f>
        <v>18283.414814654818</v>
      </c>
      <c r="F125" s="187">
        <f>'[9]Budgetary Eastimate'!$E$6</f>
        <v>7990</v>
      </c>
      <c r="G125" s="195">
        <v>0</v>
      </c>
    </row>
    <row r="126" spans="1:7" ht="30" customHeight="1">
      <c r="A126" s="82" t="s">
        <v>603</v>
      </c>
      <c r="B126" s="186" t="s">
        <v>100</v>
      </c>
      <c r="C126" s="92" t="s">
        <v>163</v>
      </c>
      <c r="D126" s="82" t="s">
        <v>80</v>
      </c>
      <c r="E126" s="252">
        <f>'[9]Budgetary Eastimate'!$D$10</f>
        <v>36566.829629309635</v>
      </c>
      <c r="F126" s="187">
        <f>'[9]Budgetary Eastimate'!$E$10</f>
        <v>700</v>
      </c>
      <c r="G126" s="195">
        <v>0</v>
      </c>
    </row>
    <row r="127" spans="1:7" ht="30" customHeight="1">
      <c r="A127" s="82" t="s">
        <v>604</v>
      </c>
      <c r="B127" s="186"/>
      <c r="C127" s="92" t="s">
        <v>587</v>
      </c>
      <c r="D127" s="82" t="s">
        <v>80</v>
      </c>
      <c r="E127" s="252">
        <f>'[9]Budgetary Eastimate'!$D$8</f>
        <v>82.451249999999959</v>
      </c>
      <c r="F127" s="187">
        <f>'[9]Budgetary Eastimate'!$E$8</f>
        <v>5475</v>
      </c>
      <c r="G127" s="195">
        <v>0</v>
      </c>
    </row>
    <row r="128" spans="1:7" ht="30" customHeight="1">
      <c r="A128" s="82" t="s">
        <v>605</v>
      </c>
      <c r="B128" s="186"/>
      <c r="C128" s="92" t="s">
        <v>588</v>
      </c>
      <c r="D128" s="82" t="s">
        <v>101</v>
      </c>
      <c r="E128" s="252">
        <f>'[9]Budgetary Eastimate'!$D$9</f>
        <v>18283.414814654818</v>
      </c>
      <c r="F128" s="187">
        <f>'[9]Budgetary Eastimate'!$E$9</f>
        <v>500</v>
      </c>
      <c r="G128" s="195">
        <v>0</v>
      </c>
    </row>
    <row r="129" spans="1:7" ht="69" customHeight="1">
      <c r="A129" s="82" t="s">
        <v>606</v>
      </c>
      <c r="B129" s="186"/>
      <c r="C129" s="92" t="s">
        <v>589</v>
      </c>
      <c r="D129" s="82" t="s">
        <v>80</v>
      </c>
      <c r="E129" s="252">
        <f>'[9]Budgetary Eastimate'!$D$11</f>
        <v>3656.6829629309636</v>
      </c>
      <c r="F129" s="187">
        <f>'[9]Budgetary Eastimate'!$E$11</f>
        <v>981</v>
      </c>
      <c r="G129" s="195">
        <v>0</v>
      </c>
    </row>
    <row r="130" spans="1:7" ht="30" customHeight="1">
      <c r="A130" s="82" t="s">
        <v>607</v>
      </c>
      <c r="B130" s="186"/>
      <c r="C130" s="92" t="s">
        <v>590</v>
      </c>
      <c r="D130" s="82" t="s">
        <v>80</v>
      </c>
      <c r="E130" s="252">
        <f>'[9]Budgetary Eastimate'!$D$12</f>
        <v>7313.3659258619273</v>
      </c>
      <c r="F130" s="187">
        <f>'[9]Budgetary Eastimate'!$E$12</f>
        <v>327</v>
      </c>
      <c r="G130" s="195">
        <v>0</v>
      </c>
    </row>
    <row r="131" spans="1:7" ht="177.75" customHeight="1">
      <c r="A131" s="82" t="s">
        <v>608</v>
      </c>
      <c r="B131" s="186"/>
      <c r="C131" s="92" t="s">
        <v>591</v>
      </c>
      <c r="D131" s="82"/>
      <c r="E131" s="252"/>
      <c r="F131" s="187"/>
      <c r="G131" s="195"/>
    </row>
    <row r="132" spans="1:7" ht="30" customHeight="1">
      <c r="A132" s="82" t="s">
        <v>283</v>
      </c>
      <c r="B132" s="186"/>
      <c r="C132" s="92" t="s">
        <v>592</v>
      </c>
      <c r="D132" s="92" t="s">
        <v>206</v>
      </c>
      <c r="E132" s="252">
        <f>'[9]Budgetary Eastimate'!$D$14</f>
        <v>35165</v>
      </c>
      <c r="F132" s="187">
        <f>'[9]Budgetary Eastimate'!$E$14</f>
        <v>56</v>
      </c>
      <c r="G132" s="195">
        <v>0</v>
      </c>
    </row>
    <row r="133" spans="1:7" ht="30" customHeight="1">
      <c r="A133" s="82" t="s">
        <v>284</v>
      </c>
      <c r="B133" s="186"/>
      <c r="C133" s="92" t="s">
        <v>593</v>
      </c>
      <c r="D133" s="92" t="s">
        <v>594</v>
      </c>
      <c r="E133" s="252">
        <f>'[9]Budgetary Eastimate'!$D$15</f>
        <v>7033</v>
      </c>
      <c r="F133" s="187">
        <f>'[9]Budgetary Eastimate'!$E$15</f>
        <v>2405</v>
      </c>
      <c r="G133" s="195">
        <v>0</v>
      </c>
    </row>
    <row r="134" spans="1:7" ht="30" customHeight="1">
      <c r="A134" s="82" t="s">
        <v>609</v>
      </c>
      <c r="B134" s="186"/>
      <c r="C134" s="92" t="s">
        <v>595</v>
      </c>
      <c r="D134" s="92" t="s">
        <v>596</v>
      </c>
      <c r="E134" s="252">
        <f>'[9]Budgetary Eastimate'!$D$16</f>
        <v>35165</v>
      </c>
      <c r="F134" s="187">
        <f>'[9]Budgetary Eastimate'!$E$16</f>
        <v>400</v>
      </c>
      <c r="G134" s="195">
        <v>0</v>
      </c>
    </row>
    <row r="135" spans="1:7" ht="30" customHeight="1">
      <c r="A135" s="82" t="s">
        <v>610</v>
      </c>
      <c r="B135" s="186"/>
      <c r="C135" s="92" t="s">
        <v>597</v>
      </c>
      <c r="D135" s="92" t="s">
        <v>598</v>
      </c>
      <c r="E135" s="252">
        <f>'[9]Budgetary Eastimate'!$D$17</f>
        <v>8792</v>
      </c>
      <c r="F135" s="187">
        <f>'[9]Budgetary Eastimate'!$E$17</f>
        <v>250</v>
      </c>
      <c r="G135" s="195">
        <v>0</v>
      </c>
    </row>
    <row r="136" spans="1:7" ht="55.5" customHeight="1">
      <c r="A136" s="82" t="s">
        <v>611</v>
      </c>
      <c r="B136" s="186"/>
      <c r="C136" s="92" t="s">
        <v>599</v>
      </c>
      <c r="D136" s="92" t="s">
        <v>600</v>
      </c>
      <c r="E136" s="252">
        <f>'[9]Budgetary Eastimate'!$D$22</f>
        <v>0</v>
      </c>
      <c r="F136" s="187">
        <f>'[9]Budgetary Eastimate'!$E$22</f>
        <v>1980</v>
      </c>
      <c r="G136" s="195">
        <v>0</v>
      </c>
    </row>
    <row r="137" spans="1:7" ht="30" customHeight="1">
      <c r="A137" s="82" t="s">
        <v>612</v>
      </c>
      <c r="B137" s="186"/>
      <c r="C137" s="92" t="s">
        <v>601</v>
      </c>
      <c r="D137" s="92" t="s">
        <v>600</v>
      </c>
      <c r="E137" s="252">
        <f>'[9]Budgetary Eastimate'!$D$23</f>
        <v>0</v>
      </c>
      <c r="F137" s="187">
        <f>'[9]Budgetary Eastimate'!$E$23</f>
        <v>140</v>
      </c>
      <c r="G137" s="195">
        <f t="shared" ref="G137:G138" si="6">E137*F137</f>
        <v>0</v>
      </c>
    </row>
    <row r="138" spans="1:7" ht="30" customHeight="1">
      <c r="A138" s="82" t="s">
        <v>613</v>
      </c>
      <c r="B138" s="186"/>
      <c r="C138" s="92" t="s">
        <v>602</v>
      </c>
      <c r="D138" s="92" t="s">
        <v>103</v>
      </c>
      <c r="E138" s="252">
        <f>'[9]Budgetary Eastimate'!$D$24</f>
        <v>0</v>
      </c>
      <c r="F138" s="187">
        <f>'[9]Budgetary Eastimate'!$E$24</f>
        <v>5000</v>
      </c>
      <c r="G138" s="195">
        <f t="shared" si="6"/>
        <v>0</v>
      </c>
    </row>
    <row r="139" spans="1:7" ht="30.75" customHeight="1">
      <c r="A139" s="183"/>
      <c r="B139" s="184"/>
      <c r="C139" s="228" t="s">
        <v>561</v>
      </c>
      <c r="D139" s="82"/>
      <c r="E139" s="187"/>
      <c r="F139" s="187"/>
      <c r="G139" s="126">
        <f>SUM(G122:G138)</f>
        <v>0</v>
      </c>
    </row>
    <row r="140" spans="1:7" ht="30.75" customHeight="1">
      <c r="A140" s="183" t="s">
        <v>562</v>
      </c>
      <c r="B140" s="184"/>
      <c r="C140" s="228" t="s">
        <v>319</v>
      </c>
      <c r="D140" s="82"/>
      <c r="E140" s="187"/>
      <c r="F140" s="187"/>
      <c r="G140" s="126"/>
    </row>
    <row r="141" spans="1:7" ht="61.5" customHeight="1">
      <c r="A141" s="181" t="s">
        <v>563</v>
      </c>
      <c r="B141" s="184"/>
      <c r="C141" s="92" t="s">
        <v>706</v>
      </c>
      <c r="D141" s="82"/>
      <c r="E141" s="187"/>
      <c r="F141" s="187"/>
      <c r="G141" s="126"/>
    </row>
    <row r="142" spans="1:7" ht="30.75" customHeight="1">
      <c r="A142" s="181" t="s">
        <v>564</v>
      </c>
      <c r="B142" s="184"/>
      <c r="C142" s="92" t="s">
        <v>707</v>
      </c>
      <c r="D142" s="82" t="s">
        <v>80</v>
      </c>
      <c r="E142" s="321">
        <f>'[8]RR Masonry 2M HT'!$G$6+'[8]RR Masonry 2.5m ht'!$G$7</f>
        <v>8825.7999999999975</v>
      </c>
      <c r="F142" s="321">
        <f>'[8]RR Masonry 2M HT'!$I$6</f>
        <v>307.61</v>
      </c>
      <c r="G142" s="195">
        <f>E142*F142</f>
        <v>2714904.3379999995</v>
      </c>
    </row>
    <row r="143" spans="1:7" ht="44.25" customHeight="1">
      <c r="A143" s="181" t="s">
        <v>582</v>
      </c>
      <c r="B143" s="129">
        <v>12.8</v>
      </c>
      <c r="C143" s="111" t="s">
        <v>281</v>
      </c>
      <c r="D143" s="129" t="s">
        <v>80</v>
      </c>
      <c r="E143" s="321">
        <f>'[8]RR Masonry 2M HT'!$G$11+'[8]RR Masonry 2.5m ht'!$G$12</f>
        <v>1911.8879999999992</v>
      </c>
      <c r="F143" s="321">
        <f>'[8]RR Masonry 2M HT'!$I$11</f>
        <v>8829.69</v>
      </c>
      <c r="G143" s="195">
        <f>E143*F143</f>
        <v>16881378.354719993</v>
      </c>
    </row>
    <row r="144" spans="1:7" ht="69.75" customHeight="1">
      <c r="A144" s="181" t="s">
        <v>583</v>
      </c>
      <c r="B144" s="129">
        <v>13.4</v>
      </c>
      <c r="C144" s="108" t="s">
        <v>686</v>
      </c>
      <c r="D144" s="175" t="s">
        <v>80</v>
      </c>
      <c r="E144" s="321">
        <f>'[8]Breast wall 1M HT'!$G$9+'[8]Breast wall 2M HT'!$G$8+'[8]Breast wall 2.5m ht'!$G$9</f>
        <v>456.10249999999985</v>
      </c>
      <c r="F144" s="322">
        <f>'[8]Breast wall 1M HT'!$I$9</f>
        <v>2554.0700000000002</v>
      </c>
      <c r="G144" s="195">
        <v>0</v>
      </c>
    </row>
    <row r="145" spans="1:8" ht="46.5" customHeight="1">
      <c r="A145" s="181" t="s">
        <v>702</v>
      </c>
      <c r="B145" s="129"/>
      <c r="C145" s="111" t="s">
        <v>688</v>
      </c>
      <c r="D145" s="129" t="s">
        <v>80</v>
      </c>
      <c r="E145" s="321">
        <f>'[8]RR Masonry 2M HT'!$G$18+'[8]RR Masonry 2.5m ht'!$G$19</f>
        <v>18617.351999999992</v>
      </c>
      <c r="F145" s="322">
        <f>'[8]RR Masonry 2M HT'!$I$18</f>
        <v>7087.25</v>
      </c>
      <c r="G145" s="195">
        <f t="shared" ref="G145" si="7">E145*F145</f>
        <v>131945827.96199994</v>
      </c>
    </row>
    <row r="146" spans="1:8" ht="45" customHeight="1">
      <c r="A146" s="181" t="s">
        <v>703</v>
      </c>
      <c r="B146" s="129"/>
      <c r="C146" s="335" t="s">
        <v>193</v>
      </c>
      <c r="D146" s="129" t="s">
        <v>159</v>
      </c>
      <c r="E146" s="321">
        <f>'[8]Breast wall 1M HT'!$G$24+'[8]Breast wall 2M HT'!$G$23+'[8]Breast wall 2.5m ht'!$G$24</f>
        <v>77.964961499999987</v>
      </c>
      <c r="F146" s="322">
        <f>'[8]Breast wall 1M HT'!$I$24</f>
        <v>128774.08</v>
      </c>
      <c r="G146" s="195">
        <v>0</v>
      </c>
    </row>
    <row r="147" spans="1:8" ht="120.75" customHeight="1">
      <c r="A147" s="181" t="s">
        <v>704</v>
      </c>
      <c r="B147" s="129"/>
      <c r="C147" s="111" t="s">
        <v>584</v>
      </c>
      <c r="D147" s="129" t="s">
        <v>80</v>
      </c>
      <c r="E147" s="321">
        <f>'[8]Breast wall 1M HT'!$G$26+'[8]Breast wall 2M HT'!$G$25+'[8]Breast wall 2.5m ht'!$G$26</f>
        <v>2240.3099999999995</v>
      </c>
      <c r="F147" s="323">
        <f>'[8]Breast wall 1M HT'!$I$26</f>
        <v>1459.93</v>
      </c>
      <c r="G147" s="195">
        <v>0</v>
      </c>
    </row>
    <row r="148" spans="1:8" ht="63.75">
      <c r="A148" s="181" t="s">
        <v>705</v>
      </c>
      <c r="B148" s="129"/>
      <c r="C148" s="47" t="s">
        <v>168</v>
      </c>
      <c r="D148" s="94" t="s">
        <v>144</v>
      </c>
      <c r="E148" s="321">
        <f>'[8]Breast wall 1M HT'!$G$30+'[8]Breast wall 2M HT'!$G$29+'[8]Breast wall 2.5m ht'!$G$30</f>
        <v>24111.299999999996</v>
      </c>
      <c r="F148" s="323">
        <f>'[8]Breast wall 1M HT'!$I$30</f>
        <v>480.11</v>
      </c>
      <c r="G148" s="195">
        <v>0</v>
      </c>
    </row>
    <row r="149" spans="1:8" ht="42" customHeight="1">
      <c r="A149" s="181"/>
      <c r="B149" s="129"/>
      <c r="C149" s="228" t="s">
        <v>565</v>
      </c>
      <c r="D149" s="129"/>
      <c r="E149" s="254"/>
      <c r="F149" s="165"/>
      <c r="G149" s="164">
        <f>SUM(G142:G148)</f>
        <v>151542110.65471992</v>
      </c>
    </row>
    <row r="150" spans="1:8" ht="27.75" customHeight="1">
      <c r="A150" s="258" t="s">
        <v>566</v>
      </c>
      <c r="B150" s="129"/>
      <c r="C150" s="261" t="s">
        <v>581</v>
      </c>
      <c r="D150" s="129"/>
      <c r="E150" s="254"/>
      <c r="F150" s="165"/>
      <c r="G150" s="176"/>
    </row>
    <row r="151" spans="1:8">
      <c r="A151" s="109" t="s">
        <v>567</v>
      </c>
      <c r="B151" s="130">
        <v>3.27</v>
      </c>
      <c r="C151" s="108" t="s">
        <v>581</v>
      </c>
      <c r="D151" s="5" t="s">
        <v>101</v>
      </c>
      <c r="E151" s="114">
        <f>[3]Mulching!$G$51</f>
        <v>2200</v>
      </c>
      <c r="F151" s="116">
        <f>[3]Mulching!$I$51</f>
        <v>56</v>
      </c>
      <c r="G151" s="125">
        <f>E151*F151</f>
        <v>123200</v>
      </c>
    </row>
    <row r="152" spans="1:8" ht="32.25" customHeight="1">
      <c r="A152" s="109"/>
      <c r="B152" s="130"/>
      <c r="C152" s="228" t="s">
        <v>568</v>
      </c>
      <c r="D152" s="5"/>
      <c r="E152" s="114"/>
      <c r="F152" s="116"/>
      <c r="G152" s="180">
        <f>G151</f>
        <v>123200</v>
      </c>
    </row>
    <row r="153" spans="1:8" ht="19.5" customHeight="1">
      <c r="A153" s="183" t="s">
        <v>569</v>
      </c>
      <c r="B153" s="184"/>
      <c r="C153" s="93" t="s">
        <v>282</v>
      </c>
      <c r="D153" s="82"/>
      <c r="E153" s="187"/>
      <c r="F153" s="187"/>
      <c r="G153" s="188"/>
    </row>
    <row r="154" spans="1:8" ht="29.25" customHeight="1">
      <c r="A154" s="181" t="s">
        <v>570</v>
      </c>
      <c r="B154" s="110">
        <v>13.4</v>
      </c>
      <c r="C154" s="111" t="s">
        <v>310</v>
      </c>
      <c r="D154" s="129" t="s">
        <v>80</v>
      </c>
      <c r="E154" s="253"/>
      <c r="F154" s="115"/>
      <c r="G154" s="154"/>
      <c r="H154" s="10">
        <v>5920</v>
      </c>
    </row>
    <row r="155" spans="1:8" ht="30" customHeight="1">
      <c r="A155" s="82"/>
      <c r="B155" s="186"/>
      <c r="C155" s="228" t="s">
        <v>571</v>
      </c>
      <c r="D155" s="82"/>
      <c r="E155" s="187"/>
      <c r="F155" s="187"/>
      <c r="G155" s="126">
        <f>'[3]General Abstract'!$C$27</f>
        <v>27914516.800000001</v>
      </c>
    </row>
    <row r="158" spans="1:8">
      <c r="E158" s="243">
        <f>0.45*0.7</f>
        <v>0.315</v>
      </c>
      <c r="F158" s="121">
        <v>11329</v>
      </c>
      <c r="G158" s="127">
        <f>E158*F158</f>
        <v>3568.6350000000002</v>
      </c>
      <c r="H158" s="10" t="s">
        <v>311</v>
      </c>
    </row>
    <row r="159" spans="1:8">
      <c r="E159" s="243">
        <f>0.45*0.7</f>
        <v>0.315</v>
      </c>
      <c r="F159" s="121">
        <v>6159</v>
      </c>
      <c r="G159" s="127">
        <f>E159*F159</f>
        <v>1940.085</v>
      </c>
      <c r="H159" s="10" t="s">
        <v>312</v>
      </c>
    </row>
    <row r="160" spans="1:8">
      <c r="E160" s="243">
        <f>0.45*0.7</f>
        <v>0.315</v>
      </c>
      <c r="F160" s="121">
        <v>11226</v>
      </c>
      <c r="G160" s="127">
        <f>E160*F160</f>
        <v>3536.19</v>
      </c>
      <c r="H160" s="10" t="s">
        <v>313</v>
      </c>
    </row>
  </sheetData>
  <mergeCells count="3">
    <mergeCell ref="A89:A90"/>
    <mergeCell ref="A43:A46"/>
    <mergeCell ref="A28:A38"/>
  </mergeCells>
  <pageMargins left="0.70866141732283472" right="0.70866141732283472" top="0.74803149606299213" bottom="0.74803149606299213" header="0.31496062992125984" footer="0.31496062992125984"/>
  <pageSetup paperSize="9" scale="7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abSelected="1" workbookViewId="0">
      <selection activeCell="C17" sqref="C17"/>
    </sheetView>
  </sheetViews>
  <sheetFormatPr defaultRowHeight="15"/>
  <cols>
    <col min="1" max="1" width="5.7109375" bestFit="1" customWidth="1"/>
    <col min="2" max="2" width="58.28515625" bestFit="1" customWidth="1"/>
    <col min="3" max="3" width="21.42578125" bestFit="1" customWidth="1"/>
  </cols>
  <sheetData>
    <row r="1" spans="1:3">
      <c r="A1" s="374" t="s">
        <v>715</v>
      </c>
      <c r="B1" s="374" t="s">
        <v>716</v>
      </c>
      <c r="C1" s="338" t="s">
        <v>717</v>
      </c>
    </row>
    <row r="2" spans="1:3" ht="15.75" thickBot="1">
      <c r="A2" s="375"/>
      <c r="B2" s="375"/>
      <c r="C2" s="339" t="s">
        <v>718</v>
      </c>
    </row>
    <row r="3" spans="1:3" ht="15.75" thickBot="1">
      <c r="A3" s="340">
        <v>1</v>
      </c>
      <c r="B3" s="341" t="s">
        <v>719</v>
      </c>
      <c r="C3" s="342">
        <f>'Bill 2'!G6</f>
        <v>756496.24300000013</v>
      </c>
    </row>
    <row r="4" spans="1:3" ht="24" customHeight="1" thickBot="1">
      <c r="A4" s="340">
        <v>2</v>
      </c>
      <c r="B4" s="341" t="s">
        <v>720</v>
      </c>
      <c r="C4" s="342">
        <f>'Bill Summary '!H14-Sheet1!C3</f>
        <v>271292392.72597498</v>
      </c>
    </row>
    <row r="5" spans="1:3" ht="15.75" thickBot="1">
      <c r="A5" s="340">
        <v>3</v>
      </c>
      <c r="B5" s="341" t="s">
        <v>721</v>
      </c>
      <c r="C5" s="342">
        <f>'Bill Summary '!H15+'Bill Summary '!H16</f>
        <v>148301374.25445899</v>
      </c>
    </row>
    <row r="6" spans="1:3" ht="15.75" thickBot="1">
      <c r="A6" s="340">
        <v>4</v>
      </c>
      <c r="B6" s="341" t="s">
        <v>722</v>
      </c>
      <c r="C6" s="342">
        <f>'Bill Summary '!H17+'Bill Summary '!H18</f>
        <v>132122540.12369999</v>
      </c>
    </row>
    <row r="7" spans="1:3" ht="15.75" thickBot="1">
      <c r="A7" s="340">
        <v>5</v>
      </c>
      <c r="B7" s="341" t="s">
        <v>723</v>
      </c>
      <c r="C7" s="342">
        <f>'Bill Summary '!H37</f>
        <v>112965504.39967881</v>
      </c>
    </row>
    <row r="8" spans="1:3" ht="30.75" customHeight="1" thickBot="1">
      <c r="A8" s="340">
        <v>6</v>
      </c>
      <c r="B8" s="343" t="s">
        <v>724</v>
      </c>
      <c r="C8" s="342">
        <v>0</v>
      </c>
    </row>
    <row r="9" spans="1:3" ht="15.75" thickBot="1">
      <c r="A9" s="340">
        <v>7</v>
      </c>
      <c r="B9" s="341" t="s">
        <v>725</v>
      </c>
      <c r="C9" s="342">
        <f>'[10]Bill Summary '!H132</f>
        <v>0</v>
      </c>
    </row>
    <row r="10" spans="1:3" ht="15.75" thickBot="1">
      <c r="A10" s="340">
        <v>8</v>
      </c>
      <c r="B10" s="341" t="s">
        <v>726</v>
      </c>
      <c r="C10" s="342">
        <f>'Bill Summary '!H133</f>
        <v>3398987.5270999996</v>
      </c>
    </row>
    <row r="11" spans="1:3" ht="15.75" thickBot="1">
      <c r="A11" s="340">
        <v>9</v>
      </c>
      <c r="B11" s="341" t="s">
        <v>727</v>
      </c>
      <c r="C11" s="342">
        <f>'Bill Summary '!H121+SUM('Bill Summary '!H141:H148)</f>
        <v>223759640.03501347</v>
      </c>
    </row>
    <row r="12" spans="1:3" ht="15.75" thickBot="1">
      <c r="A12" s="340">
        <v>10</v>
      </c>
      <c r="B12" s="341" t="s">
        <v>728</v>
      </c>
      <c r="C12" s="342">
        <f>SUM('Bill Summary '!H123:H130)</f>
        <v>29026185.030747976</v>
      </c>
    </row>
    <row r="13" spans="1:3" ht="15.75" thickBot="1">
      <c r="A13" s="340">
        <v>11</v>
      </c>
      <c r="B13" s="341" t="s">
        <v>729</v>
      </c>
      <c r="C13" s="342">
        <f>'Bill Summary '!H134</f>
        <v>324175.60265999998</v>
      </c>
    </row>
    <row r="14" spans="1:3" ht="15.75" thickBot="1">
      <c r="A14" s="340">
        <v>12</v>
      </c>
      <c r="B14" s="341" t="s">
        <v>730</v>
      </c>
      <c r="C14" s="344" t="s">
        <v>731</v>
      </c>
    </row>
    <row r="15" spans="1:3" ht="15.75" thickBot="1">
      <c r="A15" s="340">
        <v>13</v>
      </c>
      <c r="B15" s="341" t="s">
        <v>732</v>
      </c>
      <c r="C15" s="344" t="s">
        <v>733</v>
      </c>
    </row>
    <row r="16" spans="1:3" ht="15.75" thickBot="1">
      <c r="A16" s="340">
        <v>14</v>
      </c>
      <c r="B16" s="341" t="s">
        <v>734</v>
      </c>
      <c r="C16" s="345">
        <v>0</v>
      </c>
    </row>
    <row r="17" spans="1:3" ht="15.75" thickBot="1">
      <c r="A17" s="346"/>
      <c r="B17" s="341" t="s">
        <v>735</v>
      </c>
      <c r="C17" s="345">
        <f>SUM(C3:C16)</f>
        <v>921947295.94233418</v>
      </c>
    </row>
  </sheetData>
  <mergeCells count="2">
    <mergeCell ref="A1:A2"/>
    <mergeCell ref="B1:B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Bill Summary </vt:lpstr>
      <vt:lpstr>Bill 1</vt:lpstr>
      <vt:lpstr>Bill 2</vt:lpstr>
      <vt:lpstr>Bill 6</vt:lpstr>
      <vt:lpstr>Bill 8</vt:lpstr>
      <vt:lpstr>Bill 17</vt:lpstr>
      <vt:lpstr>Sheet1</vt:lpstr>
      <vt:lpstr>'Bill 1'!Print_Area</vt:lpstr>
      <vt:lpstr>'Bill 17'!Print_Area</vt:lpstr>
      <vt:lpstr>'Bill 2'!Print_Area</vt:lpstr>
      <vt:lpstr>'Bill 6'!Print_Area</vt:lpstr>
      <vt:lpstr>'Bill 8'!Print_Area</vt:lpstr>
      <vt:lpstr>'Bill Summary '!Print_Area</vt:lpstr>
      <vt:lpstr>'Bill 1'!Print_Titles</vt:lpstr>
      <vt:lpstr>'Bill 17'!Print_Titles</vt:lpstr>
      <vt:lpstr>'Bill 2'!Print_Titles</vt:lpstr>
      <vt:lpstr>'Bill 6'!Print_Titles</vt:lpstr>
      <vt:lpstr>'Bill 8'!Print_Titles</vt:lpstr>
      <vt:lpstr>'Bill Summary '!Print_Titles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2020-04-30T13:18:54Z</dcterms:modified>
</cp:coreProperties>
</file>